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727"/>
  <workbookPr defaultThemeVersion="124226"/>
  <mc:AlternateContent xmlns:mc="http://schemas.openxmlformats.org/markup-compatibility/2006">
    <mc:Choice Requires="x15">
      <x15ac:absPath xmlns:x15ac="http://schemas.microsoft.com/office/spreadsheetml/2010/11/ac" url="D:\1. Epsilon 4G\Informes de interventoría\Informes semanales\2020  221-\4 Abril  234-\02-08 Abril  234\"/>
    </mc:Choice>
  </mc:AlternateContent>
  <xr:revisionPtr revIDLastSave="0" documentId="13_ncr:1_{9D48E7AB-0D09-43AA-B321-22F9780D664F}" xr6:coauthVersionLast="43" xr6:coauthVersionMax="43" xr10:uidLastSave="{00000000-0000-0000-0000-000000000000}"/>
  <bookViews>
    <workbookView xWindow="-108" yWindow="-108" windowWidth="23256" windowHeight="12576" tabRatio="842" xr2:uid="{00000000-000D-0000-FFFF-FFFF00000000}"/>
  </bookViews>
  <sheets>
    <sheet name="Formato" sheetId="316" r:id="rId1"/>
    <sheet name="Predial" sheetId="686" r:id="rId2"/>
    <sheet name="Financiero (Actualizar)" sheetId="640" r:id="rId3"/>
    <sheet name="Registro fotográfico social" sheetId="683" r:id="rId4"/>
    <sheet name="Registro fotográfico redes" sheetId="497" r:id="rId5"/>
    <sheet name="Registro fotográfico técnico" sheetId="687" r:id="rId6"/>
    <sheet name="Registro fotográfico túnel" sheetId="688" r:id="rId7"/>
    <sheet name="Registro fotográfico puentes" sheetId="678" r:id="rId8"/>
    <sheet name="Registro fotográfico OyM" sheetId="689" r:id="rId9"/>
    <sheet name="Registro fotográfico ambiental" sheetId="682"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s>
  <definedNames>
    <definedName name="\0" localSheetId="9">#REF!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9">#REF!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9">#REF!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#REF!</definedName>
    <definedName name="_____________L1">#REF!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#REF!</definedName>
    <definedName name="____________L1">#REF!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#REF!</definedName>
    <definedName name="___________A1">#REF!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#REF!</definedName>
    <definedName name="___________K1">#REF!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#REF!</definedName>
    <definedName name="__________L1">#REF!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#REF!</definedName>
    <definedName name="_________A1">#REF!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#REF!</definedName>
    <definedName name="_________K1">#REF!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#REF!</definedName>
    <definedName name="________a03">#REF!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#REF!</definedName>
    <definedName name="________K1">#REF!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#REF!</definedName>
    <definedName name="_______a03">#REF!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#REF!</definedName>
    <definedName name="_______K1" localSheetId="9">#REF!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#REF!</definedName>
    <definedName name="______a03">#REF!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#REF!</definedName>
    <definedName name="______K1">#REF!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#REF!</definedName>
    <definedName name="_____a03">#REF!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#REF!</definedName>
    <definedName name="_____K1" localSheetId="9">#REF!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#REF!</definedName>
    <definedName name="____a03">#REF!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#REF!</definedName>
    <definedName name="____K1" localSheetId="9">#REF!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#REF!</definedName>
    <definedName name="___a03">#REF!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#REF!</definedName>
    <definedName name="___K1" localSheetId="9">#REF!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#REF!</definedName>
    <definedName name="__a03">#REF!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#REF!</definedName>
    <definedName name="__K1">#REF!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#REF!</definedName>
    <definedName name="_a03">#REF!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#REF!</definedName>
    <definedName name="_K1" localSheetId="9">#REF!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9">#REF!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'[3]Resumen resul laborat'!$AE$5:$AE$33</definedName>
    <definedName name="AAIU">'[4]Resumen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'[3]Resumen resul laborat'!$AE$5:$AE$34</definedName>
    <definedName name="AIU">'[4]Resumen resul laborat'!$AE$5:$AE$34</definedName>
    <definedName name="alaaa">#REF!</definedName>
    <definedName name="alarg">#REF!</definedName>
    <definedName name="_xlnm.Print_Area" localSheetId="2">'Financiero (Actualizar)'!$B$1:$U$180</definedName>
    <definedName name="_xlnm.Print_Area" localSheetId="1">Predial!$A$1:$I$46</definedName>
    <definedName name="_xlnm.Print_Area" localSheetId="9">'Registro fotográfico ambiental'!$B$1:$M$188</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túnel'!$A$1:$M$184</definedName>
    <definedName name="arena">#REF!</definedName>
    <definedName name="asentamiento" localSheetId="9">#REF!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7">[1]DATOS!#REF!</definedName>
    <definedName name="bbb" localSheetId="3">[1]DATOS!#REF!</definedName>
    <definedName name="bbb" localSheetId="5">[1]DATOS!#REF!</definedName>
    <definedName name="bbb">[1]DATOS!#REF!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[8]Hoja2!$C$9:$C$11</definedName>
    <definedName name="Clasificacion">[9]!Clasificacion</definedName>
    <definedName name="CLASIFICACION1">#REF!</definedName>
    <definedName name="CLASIFICACION2">#REF!</definedName>
    <definedName name="CONCEPTO">'[6]Consignaciones CCS'!$G$8:$G$379</definedName>
    <definedName name="COTA">#REF!</definedName>
    <definedName name="CUA" localSheetId="9">#REF!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CVBBB">#REF!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ddd">#REF!</definedName>
    <definedName name="DEPARTAMENTO">#REF!</definedName>
    <definedName name="DEPARTAMENTO1">#REF!</definedName>
    <definedName name="desc" localSheetId="1">[2]DATOS!$C$1:$C$65536</definedName>
    <definedName name="desc">[1]DATOS!$C$1:$C$65536</definedName>
    <definedName name="Descripcion">[5]Datos!$B$3:$B$16384</definedName>
    <definedName name="dgdgdg">#REF!</definedName>
    <definedName name="dgdgfe">#REF!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7">[1]DATOS!#REF!</definedName>
    <definedName name="enero">[1]DATOS!#REF!</definedName>
    <definedName name="EQUIV">#REF!</definedName>
    <definedName name="Estabilidad">#REF!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3">'[12]Ficha Financiera'!$L$12</definedName>
    <definedName name="fecha_inicio" localSheetId="5">'[13]Ficha Financiera'!$L$12</definedName>
    <definedName name="fecha_inicio">'[14]Ficha Financiera'!$L$12</definedName>
    <definedName name="fff">#REF!</definedName>
    <definedName name="FIRMA">INDIRECTOMIFOTO</definedName>
    <definedName name="Flujo">#REF!</definedName>
    <definedName name="Flujo2">#REF!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7">[1]DATOS!#REF!</definedName>
    <definedName name="ft" localSheetId="3">[1]DATOS!#REF!</definedName>
    <definedName name="ft" localSheetId="5">[1]DATOS!#REF!</definedName>
    <definedName name="ft">[1]DATOS!#REF!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#REF!</definedName>
    <definedName name="ggg">'[16]AG-MOD-FINURA'!$I$14:$J$22</definedName>
    <definedName name="gol" localSheetId="1">[2]DATOS!$E$1:$E$65536</definedName>
    <definedName name="gol">[1]DATOS!$E$1:$E$65536</definedName>
    <definedName name="GRA">#REF!</definedName>
    <definedName name="gradacion" localSheetId="9">#REF!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 localSheetId="9">#REF!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#REF!</definedName>
    <definedName name="JUANA">#REF!</definedName>
    <definedName name="julio">#REF!</definedName>
    <definedName name="JUSNSNS">#REF!</definedName>
    <definedName name="K">#REF!</definedName>
    <definedName name="KIU">#REF!</definedName>
    <definedName name="KJUI">#REF!</definedName>
    <definedName name="KOIUIYUU">#REF!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7">[1]DATOS!#REF!</definedName>
    <definedName name="lim.lim" localSheetId="3">[1]DATOS!#REF!</definedName>
    <definedName name="lim.lim" localSheetId="5">[1]DATOS!#REF!</definedName>
    <definedName name="lim.lim">[1]DATOS!#REF!</definedName>
    <definedName name="limite">#REF!</definedName>
    <definedName name="listado">[18]LISTADO!$A$5:$F$329</definedName>
    <definedName name="ll" localSheetId="1">[2]DATOS!$W$1:$W$65536</definedName>
    <definedName name="ll">[1]DATOS!$W$1:$W$65536</definedName>
    <definedName name="lll">#REF!</definedName>
    <definedName name="locali">#REF!</definedName>
    <definedName name="LUIS">#REF!</definedName>
    <definedName name="LUISJUAN">#REF!</definedName>
    <definedName name="lusi">#REF!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'[19]EXTRACCIÓN (PARAFINADA)'!#REF!</definedName>
    <definedName name="MATRIZ.E" localSheetId="4">'[19]EXTRACCIÓN (PARAFINADA)'!#REF!</definedName>
    <definedName name="MATRIZ.E">'[19]EXTRACCIÓN (PARAFINADA)'!#REF!</definedName>
    <definedName name="MATRIZ.F">#REF!</definedName>
    <definedName name="MAURICIO">#REF!</definedName>
    <definedName name="msdmsdn" localSheetId="9">#REF!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#REF!</definedName>
    <definedName name="P" localSheetId="9">#REF!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PP">#REF!</definedName>
    <definedName name="PPPP">#REF!</definedName>
    <definedName name="PPPPP">#REF!</definedName>
    <definedName name="PR">#REF!</definedName>
    <definedName name="PRINT_AREA">#N/A</definedName>
    <definedName name="PRINT_TITLES">#N/A</definedName>
    <definedName name="PRINT_TITLES_MI">#N/A</definedName>
    <definedName name="Proceso" localSheetId="9">#REF!</definedName>
    <definedName name="Proceso">#REF!</definedName>
    <definedName name="Procesos" localSheetId="9">#REF!</definedName>
    <definedName name="Procesos">#REF!</definedName>
    <definedName name="propiedades" localSheetId="9">#REF!</definedName>
    <definedName name="propiedades">#REF!</definedName>
    <definedName name="proporciones">#REF!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#REF!</definedName>
    <definedName name="reteido4">#REF!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7">[1]DATOS!#REF!</definedName>
    <definedName name="RF" localSheetId="5">[1]DATOS!#REF!</definedName>
    <definedName name="RF">[1]DATOS!#REF!</definedName>
    <definedName name="RICE">#REF!</definedName>
    <definedName name="Roughness_Processed_BTAVCICD1">#REF!</definedName>
    <definedName name="s4o" localSheetId="7">#REF!</definedName>
    <definedName name="s4o">#REF!</definedName>
    <definedName name="sdsd">[22]Lista!$B$4:$B$12</definedName>
    <definedName name="sjdjhfdggf">#REF!</definedName>
    <definedName name="slskjsjs">#REF!</definedName>
    <definedName name="smi">#REF!</definedName>
    <definedName name="sojo">#REF!</definedName>
    <definedName name="SOLI">#REF!</definedName>
    <definedName name="sososo">#REF!</definedName>
    <definedName name="ssdd">[22]Lista!$B$23:$B$43</definedName>
    <definedName name="SUELO">[23]Hoja1!$B$3:$B$5</definedName>
    <definedName name="sumatoria">#REF!</definedName>
    <definedName name="tamaño_maximo" localSheetId="9">#REF!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#REF!</definedName>
    <definedName name="TER">[8]Hoja2!$C$5:$C$7</definedName>
    <definedName name="TipoDeDocumento" localSheetId="9">#REF!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TT">#REF!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7">[1]DATOS!#REF!</definedName>
    <definedName name="yipitin" localSheetId="5">[1]DATOS!#REF!</definedName>
    <definedName name="yipitin">[1]DATOS!#REF!</definedName>
    <definedName name="Yipo" localSheetId="2">[1]DATOS!#REF!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77" i="686" l="1"/>
  <c r="G76" i="686"/>
  <c r="F75" i="686"/>
  <c r="E75" i="686"/>
  <c r="D75" i="686"/>
  <c r="G75" i="686" s="1"/>
  <c r="G74" i="686"/>
  <c r="G73" i="686"/>
  <c r="F72" i="686"/>
  <c r="E72" i="686"/>
  <c r="D72" i="686"/>
  <c r="G72" i="686" s="1"/>
  <c r="G71" i="686"/>
  <c r="G70" i="686"/>
  <c r="F69" i="686"/>
  <c r="E69" i="686"/>
  <c r="D69" i="686"/>
  <c r="G69" i="686" s="1"/>
  <c r="G68" i="686"/>
  <c r="G67" i="686"/>
  <c r="G66" i="686"/>
  <c r="G65" i="686"/>
  <c r="G64" i="686"/>
  <c r="G63" i="686"/>
  <c r="G62" i="686"/>
  <c r="G61" i="686"/>
  <c r="F60" i="686"/>
  <c r="E60" i="686"/>
  <c r="D60" i="686"/>
  <c r="G60" i="686" s="1"/>
  <c r="G59" i="686"/>
  <c r="G58" i="686"/>
  <c r="F57" i="686"/>
  <c r="E57" i="686"/>
  <c r="D57" i="686"/>
  <c r="G57" i="686" s="1"/>
  <c r="Q56" i="686"/>
  <c r="G56" i="686"/>
  <c r="Q55" i="686"/>
  <c r="G55" i="686"/>
  <c r="P54" i="686"/>
  <c r="O54" i="686"/>
  <c r="N54" i="686"/>
  <c r="G54" i="686"/>
  <c r="P53" i="686"/>
  <c r="Q53" i="686" s="1"/>
  <c r="G53" i="686"/>
  <c r="Q52" i="686"/>
  <c r="G52" i="686"/>
  <c r="P51" i="686"/>
  <c r="O51" i="686"/>
  <c r="N51" i="686"/>
  <c r="M51" i="686"/>
  <c r="Q51" i="686" s="1"/>
  <c r="G51" i="686"/>
  <c r="Q50" i="686"/>
  <c r="G50" i="686"/>
  <c r="Q49" i="686"/>
  <c r="G49" i="686"/>
  <c r="P48" i="686"/>
  <c r="O48" i="686"/>
  <c r="N48" i="686"/>
  <c r="M48" i="686"/>
  <c r="Q48" i="686" s="1"/>
  <c r="F48" i="686"/>
  <c r="E48" i="686"/>
  <c r="D48" i="686"/>
  <c r="G48" i="686" s="1"/>
  <c r="Q47" i="686"/>
  <c r="G47" i="686"/>
  <c r="Q46" i="686"/>
  <c r="G46" i="686"/>
  <c r="O45" i="686"/>
  <c r="N45" i="686"/>
  <c r="M45" i="686"/>
  <c r="Q45" i="686" s="1"/>
  <c r="F45" i="686"/>
  <c r="E45" i="686"/>
  <c r="D45" i="686"/>
  <c r="G45" i="686" s="1"/>
  <c r="Q44" i="686"/>
  <c r="G44" i="686"/>
  <c r="Q43" i="686"/>
  <c r="O42" i="686"/>
  <c r="N42" i="686"/>
  <c r="Q42" i="686" s="1"/>
  <c r="M42" i="686"/>
  <c r="F42" i="686"/>
  <c r="E42" i="686"/>
  <c r="G42" i="686" s="1"/>
  <c r="D42" i="686"/>
  <c r="Q41" i="686"/>
  <c r="G41" i="686"/>
  <c r="Q40" i="686"/>
  <c r="G40" i="686"/>
  <c r="O39" i="686"/>
  <c r="N39" i="686"/>
  <c r="Q39" i="686" s="1"/>
  <c r="M39" i="686"/>
  <c r="M54" i="686" s="1"/>
  <c r="Q54" i="686" s="1"/>
  <c r="F39" i="686"/>
  <c r="E39" i="686"/>
  <c r="G39" i="686" s="1"/>
  <c r="D39" i="686"/>
  <c r="Q38" i="686"/>
  <c r="G38" i="686"/>
  <c r="Q37" i="686"/>
  <c r="G37" i="686"/>
  <c r="O36" i="686"/>
  <c r="N36" i="686"/>
  <c r="Q36" i="686" s="1"/>
  <c r="M36" i="686"/>
  <c r="F36" i="686"/>
  <c r="E36" i="686"/>
  <c r="G36" i="686" s="1"/>
  <c r="D36" i="686"/>
  <c r="Q35" i="686"/>
  <c r="O35" i="686"/>
  <c r="G35" i="686"/>
  <c r="O34" i="686"/>
  <c r="Q34" i="686" s="1"/>
  <c r="G34" i="686"/>
  <c r="Q33" i="686"/>
  <c r="P33" i="686"/>
  <c r="O33" i="686"/>
  <c r="N33" i="686"/>
  <c r="M33" i="686"/>
  <c r="F33" i="686"/>
  <c r="E33" i="686"/>
  <c r="D33" i="686"/>
  <c r="G33" i="686" s="1"/>
  <c r="O32" i="686"/>
  <c r="N32" i="686"/>
  <c r="M32" i="686"/>
  <c r="Q32" i="686" s="1"/>
  <c r="G32" i="686"/>
  <c r="O31" i="686"/>
  <c r="N31" i="686"/>
  <c r="Q31" i="686" s="1"/>
  <c r="G31" i="686"/>
  <c r="O30" i="686"/>
  <c r="F30" i="686"/>
  <c r="E30" i="686"/>
  <c r="D30" i="686"/>
  <c r="G30" i="686" s="1"/>
  <c r="Q29" i="686"/>
  <c r="G29" i="686"/>
  <c r="Q28" i="686"/>
  <c r="G28" i="686"/>
  <c r="P27" i="686"/>
  <c r="N27" i="686"/>
  <c r="G27" i="686"/>
  <c r="F27" i="686"/>
  <c r="E27" i="686"/>
  <c r="D27" i="686"/>
  <c r="Q26" i="686"/>
  <c r="G26" i="686"/>
  <c r="Q25" i="686"/>
  <c r="G25" i="686"/>
  <c r="P24" i="686"/>
  <c r="P30" i="686" s="1"/>
  <c r="O24" i="686"/>
  <c r="N24" i="686"/>
  <c r="N30" i="686" s="1"/>
  <c r="M24" i="686"/>
  <c r="Q24" i="686" s="1"/>
  <c r="F24" i="686"/>
  <c r="E24" i="686"/>
  <c r="D24" i="686"/>
  <c r="G24" i="686" s="1"/>
  <c r="O23" i="686"/>
  <c r="N23" i="686"/>
  <c r="M23" i="686"/>
  <c r="G23" i="686"/>
  <c r="P22" i="686"/>
  <c r="O22" i="686"/>
  <c r="G22" i="686"/>
  <c r="P21" i="686"/>
  <c r="O21" i="686"/>
  <c r="O27" i="686" s="1"/>
  <c r="N21" i="686"/>
  <c r="M21" i="686"/>
  <c r="M27" i="686" s="1"/>
  <c r="F21" i="686"/>
  <c r="E21" i="686"/>
  <c r="D21" i="686"/>
  <c r="G21" i="686" s="1"/>
  <c r="Q20" i="686"/>
  <c r="G20" i="686"/>
  <c r="Q19" i="686"/>
  <c r="G19" i="686"/>
  <c r="P18" i="686"/>
  <c r="O18" i="686"/>
  <c r="N18" i="686"/>
  <c r="M18" i="686"/>
  <c r="Q18" i="686" s="1"/>
  <c r="F18" i="686"/>
  <c r="E18" i="686"/>
  <c r="G18" i="686" s="1"/>
  <c r="D18" i="686"/>
  <c r="Q17" i="686"/>
  <c r="G17" i="686"/>
  <c r="Q16" i="686"/>
  <c r="G16" i="686"/>
  <c r="P15" i="686"/>
  <c r="O15" i="686"/>
  <c r="N15" i="686"/>
  <c r="M15" i="686"/>
  <c r="Q15" i="686" s="1"/>
  <c r="F15" i="686"/>
  <c r="E15" i="686"/>
  <c r="D15" i="686"/>
  <c r="G15" i="686" s="1"/>
  <c r="P14" i="686"/>
  <c r="P23" i="686" s="1"/>
  <c r="N14" i="686"/>
  <c r="M14" i="686"/>
  <c r="Q14" i="686" s="1"/>
  <c r="E14" i="686"/>
  <c r="D14" i="686"/>
  <c r="G14" i="686" s="1"/>
  <c r="P13" i="686"/>
  <c r="N13" i="686"/>
  <c r="Q13" i="686" s="1"/>
  <c r="M13" i="686"/>
  <c r="E13" i="686"/>
  <c r="D13" i="686"/>
  <c r="G13" i="686" s="1"/>
  <c r="Q12" i="686"/>
  <c r="G12" i="686"/>
  <c r="Q23" i="686" l="1"/>
  <c r="Q27" i="686"/>
  <c r="Q21" i="686"/>
  <c r="N22" i="686"/>
  <c r="Q22" i="686" s="1"/>
  <c r="M30" i="686"/>
  <c r="Q30" i="686" s="1"/>
  <c r="Q17" i="640" l="1"/>
  <c r="F249" i="316" l="1"/>
  <c r="O277" i="640" l="1"/>
  <c r="Q277" i="640"/>
  <c r="O276" i="640"/>
  <c r="Q276" i="640"/>
  <c r="O275" i="640"/>
  <c r="Q275" i="640"/>
  <c r="O245" i="640"/>
  <c r="Q245" i="640"/>
  <c r="Q270" i="640" s="1"/>
  <c r="S270" i="640" s="1"/>
  <c r="G246" i="640"/>
  <c r="O246" i="640"/>
  <c r="Q246" i="640"/>
  <c r="O247" i="640"/>
  <c r="Q247" i="640" s="1"/>
  <c r="O248" i="640"/>
  <c r="Q248" i="640"/>
  <c r="O249" i="640"/>
  <c r="Q249" i="640" s="1"/>
  <c r="G250" i="640"/>
  <c r="Q250" i="640" s="1"/>
  <c r="O250" i="640"/>
  <c r="O251" i="640"/>
  <c r="Q251" i="640"/>
  <c r="O252" i="640"/>
  <c r="Q252" i="640"/>
  <c r="O253" i="640"/>
  <c r="Q253" i="640"/>
  <c r="O254" i="640"/>
  <c r="Q254" i="640"/>
  <c r="O255" i="640"/>
  <c r="Q255" i="640"/>
  <c r="O256" i="640"/>
  <c r="Q256" i="640"/>
  <c r="O257" i="640"/>
  <c r="Q257" i="640"/>
  <c r="O258" i="640"/>
  <c r="Q258" i="640"/>
  <c r="O259" i="640"/>
  <c r="Q259" i="640"/>
  <c r="O260" i="640"/>
  <c r="Q260" i="640"/>
  <c r="O261" i="640"/>
  <c r="Q261" i="640"/>
  <c r="O262" i="640"/>
  <c r="Q262" i="640"/>
  <c r="O265" i="640"/>
  <c r="Q265" i="640"/>
  <c r="O268" i="640"/>
  <c r="Q268" i="640"/>
  <c r="O269" i="640"/>
  <c r="Q269" i="640"/>
  <c r="N270" i="640"/>
  <c r="O264" i="640"/>
  <c r="O263" i="640"/>
  <c r="O234" i="640"/>
  <c r="Q234" i="640"/>
  <c r="O227" i="640"/>
  <c r="Q227" i="640" s="1"/>
  <c r="O226" i="640"/>
  <c r="Q226" i="640"/>
  <c r="O225" i="640"/>
  <c r="Q225" i="640" s="1"/>
  <c r="O224" i="640"/>
  <c r="Q224" i="640"/>
  <c r="O223" i="640"/>
  <c r="Q223" i="640" s="1"/>
  <c r="N220" i="640"/>
  <c r="O219" i="640"/>
  <c r="Q219" i="640"/>
  <c r="O218" i="640"/>
  <c r="Q218" i="640" s="1"/>
  <c r="O217" i="640"/>
  <c r="Q217" i="640"/>
  <c r="O216" i="640"/>
  <c r="Q216" i="640" s="1"/>
  <c r="O215" i="640"/>
  <c r="Q215" i="640"/>
  <c r="O214" i="640"/>
  <c r="Q214" i="640" s="1"/>
  <c r="O213" i="640"/>
  <c r="Q213" i="640" s="1"/>
  <c r="O212" i="640"/>
  <c r="Q212" i="640" s="1"/>
  <c r="O211" i="640"/>
  <c r="Q211" i="640"/>
  <c r="O210" i="640"/>
  <c r="Q210" i="640" s="1"/>
  <c r="O209" i="640"/>
  <c r="Q209" i="640"/>
  <c r="O208" i="640"/>
  <c r="Q208" i="640" s="1"/>
  <c r="O207" i="640"/>
  <c r="Q207" i="640"/>
  <c r="O206" i="640"/>
  <c r="Q206" i="640" s="1"/>
  <c r="O205" i="640"/>
  <c r="Q205" i="640" s="1"/>
  <c r="O204" i="640"/>
  <c r="Q204" i="640" s="1"/>
  <c r="O203" i="640"/>
  <c r="Q203" i="640"/>
  <c r="O202" i="640"/>
  <c r="Q202" i="640" s="1"/>
  <c r="O201" i="640"/>
  <c r="Q201" i="640"/>
  <c r="O200" i="640"/>
  <c r="Q200" i="640" s="1"/>
  <c r="O199" i="640"/>
  <c r="Q199" i="640"/>
  <c r="O198" i="640"/>
  <c r="Q198" i="640" s="1"/>
  <c r="O197" i="640"/>
  <c r="Q197" i="640" s="1"/>
  <c r="O196" i="640"/>
  <c r="Q196" i="640" s="1"/>
  <c r="O189" i="640"/>
  <c r="Q189" i="640"/>
  <c r="O188" i="640"/>
  <c r="Q188" i="640" s="1"/>
  <c r="O187" i="640"/>
  <c r="Q187" i="640"/>
  <c r="O186" i="640"/>
  <c r="Q186" i="640" s="1"/>
  <c r="N186" i="640"/>
  <c r="O185" i="640"/>
  <c r="Q185" i="640"/>
  <c r="G184" i="640"/>
  <c r="O184" i="640"/>
  <c r="Q184" i="640"/>
  <c r="O183" i="640"/>
  <c r="Q183" i="640" s="1"/>
  <c r="O182" i="640"/>
  <c r="Q182" i="640" s="1"/>
  <c r="O181" i="640"/>
  <c r="Q181" i="640" s="1"/>
  <c r="O180" i="640"/>
  <c r="Q180" i="640"/>
  <c r="O179" i="640"/>
  <c r="Q179" i="640" s="1"/>
  <c r="O178" i="640"/>
  <c r="Q178" i="640"/>
  <c r="O177" i="640"/>
  <c r="Q177" i="640" s="1"/>
  <c r="O176" i="640"/>
  <c r="Q176" i="640"/>
  <c r="O171" i="640"/>
  <c r="Q171" i="640" s="1"/>
  <c r="O170" i="640"/>
  <c r="Q170" i="640" s="1"/>
  <c r="O169" i="640"/>
  <c r="Q169" i="640" s="1"/>
  <c r="O168" i="640"/>
  <c r="Q168" i="640"/>
  <c r="O167" i="640"/>
  <c r="Q167" i="640" s="1"/>
  <c r="O166" i="640"/>
  <c r="Q166" i="640"/>
  <c r="O165" i="640"/>
  <c r="Q165" i="640" s="1"/>
  <c r="O164" i="640"/>
  <c r="Q164" i="640"/>
  <c r="O163" i="640"/>
  <c r="Q163" i="640" s="1"/>
  <c r="O155" i="640"/>
  <c r="Q155" i="640" s="1"/>
  <c r="O154" i="640"/>
  <c r="Q154" i="640" s="1"/>
  <c r="O153" i="640"/>
  <c r="Q153" i="640"/>
  <c r="O152" i="640"/>
  <c r="Q152" i="640" s="1"/>
  <c r="O151" i="640"/>
  <c r="Q151" i="640"/>
  <c r="O150" i="640"/>
  <c r="O149" i="640"/>
  <c r="Q149" i="640"/>
  <c r="O148" i="640"/>
  <c r="Q148" i="640"/>
  <c r="O147" i="640"/>
  <c r="Q147" i="640"/>
  <c r="O146" i="640"/>
  <c r="Q146" i="640"/>
  <c r="O145" i="640"/>
  <c r="Q145" i="640"/>
  <c r="O141" i="640"/>
  <c r="Q141" i="640"/>
  <c r="O140" i="640"/>
  <c r="Q140" i="640"/>
  <c r="O139" i="640"/>
  <c r="Q139" i="640"/>
  <c r="O138" i="640"/>
  <c r="Q138" i="640"/>
  <c r="O137" i="640"/>
  <c r="Q137" i="640"/>
  <c r="G136" i="640"/>
  <c r="O136" i="640"/>
  <c r="Q136" i="640"/>
  <c r="O135" i="640"/>
  <c r="Q135" i="640" s="1"/>
  <c r="O134" i="640"/>
  <c r="Q134" i="640"/>
  <c r="O133" i="640"/>
  <c r="Q133" i="640" s="1"/>
  <c r="O132" i="640"/>
  <c r="Q132" i="640" s="1"/>
  <c r="O131" i="640"/>
  <c r="Q131" i="640" s="1"/>
  <c r="O130" i="640"/>
  <c r="Q130" i="640"/>
  <c r="O129" i="640"/>
  <c r="Q129" i="640" s="1"/>
  <c r="O128" i="640"/>
  <c r="Q128" i="640"/>
  <c r="O127" i="640"/>
  <c r="Q127" i="640" s="1"/>
  <c r="O126" i="640"/>
  <c r="Q126" i="640"/>
  <c r="O125" i="640"/>
  <c r="Q125" i="640" s="1"/>
  <c r="O124" i="640"/>
  <c r="Q124" i="640" s="1"/>
  <c r="O123" i="640"/>
  <c r="Q123" i="640" s="1"/>
  <c r="O122" i="640"/>
  <c r="Q122" i="640"/>
  <c r="O121" i="640"/>
  <c r="Q121" i="640" s="1"/>
  <c r="O120" i="640"/>
  <c r="Q120" i="640"/>
  <c r="O119" i="640"/>
  <c r="Q119" i="640" s="1"/>
  <c r="O15" i="640"/>
  <c r="Q15" i="640"/>
  <c r="Q111" i="640" s="1"/>
  <c r="Q114" i="640" s="1"/>
  <c r="O16" i="640"/>
  <c r="Q16" i="640" s="1"/>
  <c r="O17" i="640"/>
  <c r="O18" i="640"/>
  <c r="Q18" i="640" s="1"/>
  <c r="O19" i="640"/>
  <c r="Q19" i="640"/>
  <c r="O20" i="640"/>
  <c r="Q20" i="640" s="1"/>
  <c r="O21" i="640"/>
  <c r="Q21" i="640"/>
  <c r="O22" i="640"/>
  <c r="Q22" i="640" s="1"/>
  <c r="O23" i="640"/>
  <c r="Q23" i="640"/>
  <c r="O24" i="640"/>
  <c r="Q24" i="640" s="1"/>
  <c r="O25" i="640"/>
  <c r="Q25" i="640" s="1"/>
  <c r="O26" i="640"/>
  <c r="Q26" i="640" s="1"/>
  <c r="O27" i="640"/>
  <c r="Q27" i="640"/>
  <c r="O28" i="640"/>
  <c r="Q28" i="640" s="1"/>
  <c r="O29" i="640"/>
  <c r="Q29" i="640"/>
  <c r="O30" i="640"/>
  <c r="Q30" i="640" s="1"/>
  <c r="O31" i="640"/>
  <c r="Q31" i="640"/>
  <c r="O32" i="640"/>
  <c r="Q32" i="640" s="1"/>
  <c r="O33" i="640"/>
  <c r="Q33" i="640" s="1"/>
  <c r="O34" i="640"/>
  <c r="Q34" i="640" s="1"/>
  <c r="O35" i="640"/>
  <c r="Q35" i="640"/>
  <c r="O36" i="640"/>
  <c r="Q36" i="640" s="1"/>
  <c r="O37" i="640"/>
  <c r="Q37" i="640"/>
  <c r="O38" i="640"/>
  <c r="Q38" i="640" s="1"/>
  <c r="O39" i="640"/>
  <c r="Q39" i="640"/>
  <c r="O40" i="640"/>
  <c r="Q40" i="640" s="1"/>
  <c r="O41" i="640"/>
  <c r="Q41" i="640" s="1"/>
  <c r="O42" i="640"/>
  <c r="Q42" i="640" s="1"/>
  <c r="O43" i="640"/>
  <c r="Q43" i="640"/>
  <c r="O44" i="640"/>
  <c r="Q44" i="640" s="1"/>
  <c r="O45" i="640"/>
  <c r="Q45" i="640"/>
  <c r="O46" i="640"/>
  <c r="Q46" i="640" s="1"/>
  <c r="O47" i="640"/>
  <c r="Q47" i="640"/>
  <c r="O48" i="640"/>
  <c r="Q48" i="640" s="1"/>
  <c r="O49" i="640"/>
  <c r="Q49" i="640" s="1"/>
  <c r="O50" i="640"/>
  <c r="Q50" i="640" s="1"/>
  <c r="O51" i="640"/>
  <c r="Q51" i="640"/>
  <c r="O52" i="640"/>
  <c r="Q52" i="640" s="1"/>
  <c r="O53" i="640"/>
  <c r="Q53" i="640"/>
  <c r="O54" i="640"/>
  <c r="Q54" i="640" s="1"/>
  <c r="O55" i="640"/>
  <c r="Q55" i="640"/>
  <c r="O56" i="640"/>
  <c r="Q56" i="640" s="1"/>
  <c r="O57" i="640"/>
  <c r="Q57" i="640" s="1"/>
  <c r="O58" i="640"/>
  <c r="Q58" i="640" s="1"/>
  <c r="O59" i="640"/>
  <c r="Q59" i="640"/>
  <c r="O60" i="640"/>
  <c r="Q60" i="640" s="1"/>
  <c r="O61" i="640"/>
  <c r="Q61" i="640"/>
  <c r="O62" i="640"/>
  <c r="Q62" i="640" s="1"/>
  <c r="O63" i="640"/>
  <c r="Q63" i="640"/>
  <c r="O64" i="640"/>
  <c r="Q64" i="640" s="1"/>
  <c r="O65" i="640"/>
  <c r="Q65" i="640" s="1"/>
  <c r="O66" i="640"/>
  <c r="Q66" i="640" s="1"/>
  <c r="O67" i="640"/>
  <c r="Q67" i="640"/>
  <c r="O68" i="640"/>
  <c r="Q68" i="640" s="1"/>
  <c r="O69" i="640"/>
  <c r="Q69" i="640"/>
  <c r="O70" i="640"/>
  <c r="Q70" i="640" s="1"/>
  <c r="O71" i="640"/>
  <c r="Q71" i="640"/>
  <c r="O72" i="640"/>
  <c r="Q72" i="640" s="1"/>
  <c r="O73" i="640"/>
  <c r="Q73" i="640" s="1"/>
  <c r="O74" i="640"/>
  <c r="Q74" i="640" s="1"/>
  <c r="O75" i="640"/>
  <c r="Q75" i="640"/>
  <c r="O76" i="640"/>
  <c r="Q76" i="640" s="1"/>
  <c r="O77" i="640"/>
  <c r="Q77" i="640"/>
  <c r="O78" i="640"/>
  <c r="Q78" i="640" s="1"/>
  <c r="O79" i="640"/>
  <c r="Q79" i="640"/>
  <c r="O80" i="640"/>
  <c r="Q80" i="640" s="1"/>
  <c r="O81" i="640"/>
  <c r="Q81" i="640" s="1"/>
  <c r="O82" i="640"/>
  <c r="Q82" i="640" s="1"/>
  <c r="O83" i="640"/>
  <c r="Q83" i="640"/>
  <c r="O84" i="640"/>
  <c r="Q84" i="640" s="1"/>
  <c r="O85" i="640"/>
  <c r="Q85" i="640"/>
  <c r="O86" i="640"/>
  <c r="Q86" i="640" s="1"/>
  <c r="O87" i="640"/>
  <c r="Q87" i="640"/>
  <c r="O88" i="640"/>
  <c r="Q88" i="640" s="1"/>
  <c r="O89" i="640"/>
  <c r="Q89" i="640" s="1"/>
  <c r="O90" i="640"/>
  <c r="Q90" i="640" s="1"/>
  <c r="O91" i="640"/>
  <c r="Q91" i="640"/>
  <c r="O92" i="640"/>
  <c r="Q92" i="640" s="1"/>
  <c r="O93" i="640"/>
  <c r="Q93" i="640"/>
  <c r="O94" i="640"/>
  <c r="Q94" i="640" s="1"/>
  <c r="O95" i="640"/>
  <c r="Q95" i="640"/>
  <c r="O96" i="640"/>
  <c r="Q96" i="640" s="1"/>
  <c r="O97" i="640"/>
  <c r="Q97" i="640" s="1"/>
  <c r="O98" i="640"/>
  <c r="Q98" i="640" s="1"/>
  <c r="O99" i="640"/>
  <c r="Q99" i="640"/>
  <c r="O100" i="640"/>
  <c r="Q100" i="640" s="1"/>
  <c r="O101" i="640"/>
  <c r="Q101" i="640"/>
  <c r="O102" i="640"/>
  <c r="Q102" i="640" s="1"/>
  <c r="O103" i="640"/>
  <c r="Q103" i="640"/>
  <c r="O104" i="640"/>
  <c r="Q104" i="640" s="1"/>
  <c r="O105" i="640"/>
  <c r="Q105" i="640" s="1"/>
  <c r="O106" i="640"/>
  <c r="Q106" i="640" s="1"/>
  <c r="O107" i="640"/>
  <c r="Q107" i="640"/>
  <c r="O108" i="640"/>
  <c r="Q108" i="640" s="1"/>
  <c r="O109" i="640"/>
  <c r="Q109" i="640"/>
  <c r="O110" i="640"/>
  <c r="Q110" i="640" s="1"/>
  <c r="O112" i="640"/>
  <c r="Q112" i="640"/>
  <c r="O113" i="640"/>
  <c r="Q113" i="640" s="1"/>
  <c r="G111" i="640"/>
  <c r="G114" i="640"/>
  <c r="N14" i="640"/>
  <c r="J249" i="316"/>
  <c r="E158" i="316"/>
  <c r="G145" i="316" s="1"/>
  <c r="F192" i="316"/>
  <c r="J192" i="316" s="1"/>
  <c r="E230" i="316"/>
  <c r="I230" i="316" s="1"/>
  <c r="G150" i="316"/>
  <c r="J265" i="316"/>
  <c r="E252" i="316"/>
  <c r="C252" i="316"/>
  <c r="D233" i="316"/>
  <c r="B233" i="316"/>
  <c r="J215" i="316"/>
  <c r="E195" i="316"/>
  <c r="C195" i="316"/>
  <c r="D161" i="316"/>
  <c r="B161" i="316"/>
  <c r="K152" i="316"/>
  <c r="E152" i="316"/>
  <c r="G252" i="316"/>
  <c r="H150" i="316"/>
  <c r="K149" i="316"/>
  <c r="H149" i="316"/>
  <c r="G149" i="316"/>
  <c r="K148" i="316"/>
  <c r="F233" i="316" s="1"/>
  <c r="H148" i="316"/>
  <c r="K147" i="316"/>
  <c r="G218" i="316" s="1"/>
  <c r="H218" i="316" s="1"/>
  <c r="H147" i="316"/>
  <c r="G147" i="316"/>
  <c r="K146" i="316"/>
  <c r="G195" i="316" s="1"/>
  <c r="H146" i="316"/>
  <c r="K145" i="316"/>
  <c r="F161" i="316" s="1"/>
  <c r="H145" i="316"/>
  <c r="H152" i="316" l="1"/>
  <c r="G146" i="316"/>
  <c r="I158" i="316"/>
  <c r="G270" i="640"/>
  <c r="G148" i="316"/>
  <c r="G152"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1099D3F5-3647-40B0-A109-1D06F8DFAD78}">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9" authorId="0" shapeId="0" xr:uid="{00000000-0006-0000-0200-000001000000}">
      <text>
        <r>
          <rPr>
            <b/>
            <sz val="9"/>
            <color indexed="81"/>
            <rFont val="Tahoma"/>
            <family val="2"/>
          </rPr>
          <t>Jorge Tamayo:</t>
        </r>
        <r>
          <rPr>
            <sz val="9"/>
            <color indexed="81"/>
            <rFont val="Tahoma"/>
            <family val="2"/>
          </rPr>
          <t xml:space="preserve">
Aporte de mayo/2019
</t>
        </r>
      </text>
    </comment>
    <comment ref="N220" authorId="0" shapeId="0" xr:uid="{00000000-0006-0000-0200-00000200000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<sst xmlns="http://schemas.openxmlformats.org/spreadsheetml/2006/main" count="2551" uniqueCount="1112">
  <si>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</si>
  <si>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</si>
  <si>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</si>
  <si>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</si>
  <si>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</si>
  <si>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</si>
  <si>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</si>
  <si>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</si>
  <si>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</si>
  <si>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</si>
  <si>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</si>
  <si>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</si>
  <si>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</si>
  <si>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</si>
  <si>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</si>
  <si>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</si>
  <si>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</si>
  <si>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</si>
  <si>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</si>
  <si>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</si>
  <si>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</si>
  <si>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</si>
  <si>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</si>
  <si>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</si>
  <si>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</si>
  <si>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</si>
  <si>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</si>
  <si>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</si>
  <si>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</si>
  <si>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</si>
  <si>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</si>
  <si>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</si>
  <si>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</si>
  <si>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</si>
  <si>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</si>
  <si>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</si>
  <si>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</si>
  <si>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</si>
  <si>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</si>
  <si>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</si>
  <si>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</si>
  <si>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</si>
  <si>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</si>
  <si>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</si>
  <si>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</si>
  <si>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</si>
  <si>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</si>
  <si>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</si>
  <si>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</si>
  <si>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</si>
  <si>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</si>
  <si>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</si>
  <si>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</si>
  <si>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</si>
  <si>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</si>
  <si>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</si>
  <si>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</si>
  <si>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</si>
  <si>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</si>
  <si>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</si>
  <si>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</si>
  <si>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</si>
  <si>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</si>
  <si>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</si>
  <si>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</si>
  <si>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</si>
  <si>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</si>
  <si>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</si>
  <si>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</si>
  <si>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</si>
  <si>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</si>
  <si>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</si>
  <si>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</si>
  <si>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</si>
  <si>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</si>
  <si>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</si>
  <si>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</si>
  <si>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</si>
  <si>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</si>
  <si>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</si>
  <si>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</si>
  <si>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</si>
  <si>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</si>
  <si>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</si>
  <si>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</si>
  <si>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</si>
  <si>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</si>
  <si>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</si>
  <si>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</si>
  <si>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</si>
  <si>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</si>
  <si>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</si>
  <si>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</si>
  <si>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</si>
  <si>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</si>
  <si>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</si>
  <si>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</si>
  <si>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</si>
  <si>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</si>
  <si>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</si>
  <si>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</si>
  <si>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</si>
  <si>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</si>
  <si>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</si>
  <si>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</si>
  <si>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</si>
  <si>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</si>
  <si>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</si>
  <si>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</si>
  <si>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</si>
  <si>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</si>
  <si>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</si>
  <si>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</si>
  <si>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</si>
  <si>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</si>
  <si>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</si>
  <si>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</si>
  <si>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</si>
  <si>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</si>
  <si>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</si>
  <si>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</si>
  <si>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</si>
  <si>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</si>
  <si>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</si>
  <si>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</si>
  <si>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</si>
  <si>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</si>
  <si>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</si>
  <si>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</si>
  <si>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</si>
  <si>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</si>
  <si>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</si>
  <si>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</si>
  <si>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</si>
  <si>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</si>
  <si>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</si>
  <si>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</si>
  <si>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</si>
  <si>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</si>
  <si>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</si>
  <si>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</si>
  <si>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</si>
  <si>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</si>
  <si>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</si>
  <si>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</si>
  <si>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</si>
  <si>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</si>
  <si>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</si>
  <si>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</si>
  <si>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</si>
  <si>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</si>
  <si>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</si>
  <si>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</si>
  <si>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</si>
  <si>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</si>
  <si>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</si>
  <si>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</si>
  <si>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</si>
  <si>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</si>
  <si>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</si>
  <si>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</si>
  <si>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</si>
  <si>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</si>
  <si>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</si>
  <si>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</si>
  <si>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</si>
  <si>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</si>
  <si>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</si>
  <si>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</si>
  <si>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</si>
  <si>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</si>
  <si>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</si>
  <si>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</si>
  <si>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</si>
  <si>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</si>
  <si>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</si>
  <si>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</si>
  <si>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</si>
  <si>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</si>
  <si>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</si>
  <si>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</si>
  <si>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</si>
  <si>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</si>
  <si>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</si>
  <si>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</si>
  <si>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</si>
  <si>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</si>
  <si>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</si>
  <si>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</si>
  <si>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</si>
  <si>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</si>
  <si>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</si>
  <si>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</si>
  <si>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</si>
  <si>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</si>
  <si>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</si>
  <si>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</si>
  <si>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</si>
  <si>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</si>
  <si>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</si>
  <si>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</si>
  <si>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</si>
  <si>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</si>
  <si>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</si>
  <si>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</si>
  <si>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</si>
  <si>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</si>
  <si>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</si>
  <si>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</si>
  <si>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</si>
  <si>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</si>
  <si>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</si>
  <si>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</si>
  <si>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</si>
  <si>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</si>
  <si>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</si>
  <si>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</si>
  <si>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</si>
  <si>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</si>
  <si>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</si>
  <si>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</si>
  <si>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</si>
  <si>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</si>
  <si>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</si>
  <si>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</si>
  <si>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</si>
  <si>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</si>
  <si>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</si>
  <si>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</si>
  <si>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</si>
  <si>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</si>
  <si>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</si>
  <si>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</si>
  <si>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</si>
  <si>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</si>
  <si>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</si>
  <si>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</si>
  <si>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</si>
  <si>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</si>
  <si>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</si>
  <si>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</si>
  <si>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</si>
  <si>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</si>
  <si>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</si>
  <si>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</si>
  <si>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</si>
  <si>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</si>
  <si>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</si>
  <si>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</si>
  <si>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</si>
  <si>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</si>
  <si>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</si>
  <si>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</si>
  <si>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</si>
  <si>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</si>
  <si>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</si>
  <si>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</si>
  <si>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</si>
  <si>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</si>
  <si>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</si>
  <si>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</si>
  <si>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</si>
  <si>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</si>
  <si>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</si>
  <si>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</si>
  <si>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</si>
  <si>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</si>
  <si>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</si>
  <si>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</si>
  <si>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</si>
  <si>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</si>
  <si>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</si>
  <si>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</si>
  <si>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</si>
  <si>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</si>
  <si>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</si>
  <si>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</si>
  <si>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</si>
  <si>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</si>
  <si>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</si>
  <si>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</si>
  <si>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</si>
  <si>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</si>
  <si>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</si>
  <si>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</si>
  <si>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</si>
  <si>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</si>
  <si>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</si>
  <si>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</si>
  <si>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</si>
  <si>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</si>
  <si>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</si>
  <si>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</si>
  <si>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</si>
  <si>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</si>
  <si>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</si>
  <si>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</si>
  <si>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</si>
  <si>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</si>
  <si>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</si>
  <si>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</si>
  <si>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</si>
  <si>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</si>
  <si>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</si>
  <si>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</si>
  <si>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</si>
  <si>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</si>
  <si>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</si>
  <si>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</si>
  <si>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</si>
  <si>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</si>
  <si>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</si>
  <si>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</si>
  <si>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</si>
  <si>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</si>
  <si>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</si>
  <si>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</si>
  <si>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</si>
  <si>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</si>
  <si>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</si>
  <si>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</si>
  <si>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</si>
  <si>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</si>
  <si>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</si>
  <si>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</si>
  <si>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</si>
  <si>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</si>
  <si>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</si>
  <si>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</si>
  <si>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</si>
  <si>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</si>
  <si>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</si>
  <si>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</si>
  <si>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</si>
  <si>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</si>
  <si>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</si>
  <si>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</si>
  <si>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</si>
  <si>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</si>
  <si>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</si>
  <si>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</si>
  <si>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</si>
  <si>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</si>
  <si>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</si>
  <si>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</si>
  <si>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</si>
  <si>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</si>
  <si>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</si>
  <si>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</si>
  <si>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</si>
  <si>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</si>
  <si>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</si>
  <si>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</si>
  <si>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</si>
  <si>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</si>
  <si>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</si>
  <si>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</si>
  <si>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</si>
  <si>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</si>
  <si>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</si>
  <si>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</si>
  <si>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</si>
  <si>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</si>
  <si>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</si>
  <si>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</si>
  <si>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</si>
  <si>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</si>
  <si>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</si>
  <si>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</si>
  <si>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</si>
  <si>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</si>
  <si>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</si>
  <si>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</si>
  <si>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</si>
  <si>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</si>
  <si>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</si>
  <si>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</si>
  <si>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</si>
  <si>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</si>
  <si>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</si>
  <si>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</si>
  <si>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</si>
  <si>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</si>
  <si>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</si>
  <si>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</si>
  <si>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</si>
  <si>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</si>
  <si>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</si>
  <si>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</si>
  <si>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</si>
  <si>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</si>
  <si>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</si>
  <si>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</si>
  <si>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</si>
  <si>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</si>
  <si>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</si>
  <si>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</si>
  <si>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</si>
  <si>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</si>
  <si>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</si>
  <si>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</si>
  <si>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</si>
  <si>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</si>
  <si>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</si>
  <si>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</si>
  <si>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</si>
  <si>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</si>
  <si>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</si>
  <si>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</si>
  <si>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</si>
  <si>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</si>
  <si>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</si>
  <si>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</si>
  <si>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</si>
  <si>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</si>
  <si>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</si>
  <si>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</si>
  <si>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</si>
  <si>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</si>
  <si>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</si>
  <si>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</si>
  <si>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</si>
  <si>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</si>
  <si>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</si>
  <si>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</si>
  <si>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</si>
  <si>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</si>
  <si>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</si>
  <si>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</si>
  <si>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</si>
  <si>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</si>
  <si>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</si>
  <si>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</si>
  <si>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</si>
  <si>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</si>
  <si>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</si>
  <si>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</si>
  <si>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</si>
  <si>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</si>
  <si>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</si>
  <si>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</si>
  <si>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</si>
  <si>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</si>
  <si>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</si>
  <si>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</si>
  <si>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</si>
  <si>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</si>
  <si>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</si>
  <si>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</si>
  <si>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</si>
  <si>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</si>
  <si>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</si>
  <si>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</si>
  <si>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</si>
  <si>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</si>
  <si>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</si>
  <si>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</si>
  <si>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</si>
  <si>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</si>
  <si>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</si>
  <si>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</si>
  <si>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</si>
  <si>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</si>
  <si>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</si>
  <si>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</si>
  <si>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</si>
  <si>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</si>
  <si>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</si>
  <si>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</si>
  <si>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</si>
  <si>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</si>
  <si>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</si>
  <si>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</si>
  <si>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</si>
  <si>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</si>
  <si>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</si>
  <si>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</si>
  <si>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</si>
  <si>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</si>
  <si>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</si>
  <si>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</si>
  <si>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</si>
  <si>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</si>
  <si>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</si>
  <si>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</si>
  <si>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</si>
  <si>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</si>
  <si>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</si>
  <si>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</si>
  <si>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</si>
  <si>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</si>
  <si>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</si>
  <si>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</si>
  <si>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</si>
  <si>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</si>
  <si>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</si>
  <si>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</si>
  <si>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</si>
  <si>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</si>
  <si>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</si>
  <si>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</si>
  <si>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</si>
  <si>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</si>
  <si>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</si>
  <si>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</si>
  <si>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</si>
  <si>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</si>
  <si>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</si>
  <si>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</si>
  <si>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</si>
  <si>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</si>
  <si>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</si>
  <si>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</si>
  <si>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</si>
  <si>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</si>
  <si>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</si>
  <si>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</si>
  <si>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</si>
  <si>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</si>
  <si>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</si>
  <si>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</si>
  <si>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</si>
  <si>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</si>
  <si>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</si>
  <si>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</si>
  <si>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</si>
  <si>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</si>
  <si>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</si>
  <si>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</si>
  <si>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</si>
  <si>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</si>
  <si>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</si>
  <si>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</si>
  <si>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</si>
  <si>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</si>
  <si>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</si>
  <si>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</si>
  <si>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</si>
  <si>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</si>
  <si>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</si>
  <si>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</si>
  <si>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</si>
  <si>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</si>
  <si>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</si>
  <si>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</si>
  <si>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</si>
  <si>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</si>
  <si>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</si>
  <si>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</si>
  <si>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</si>
  <si>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</si>
  <si>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</si>
  <si>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</si>
  <si>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</si>
  <si>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</si>
  <si>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</si>
  <si>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</si>
  <si>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</si>
  <si>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</si>
  <si>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</si>
  <si>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</si>
  <si>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</si>
  <si>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</si>
  <si>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</si>
  <si>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</si>
  <si>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</si>
  <si>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</si>
  <si>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</si>
  <si>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</si>
  <si>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</si>
  <si>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</si>
  <si>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</si>
  <si>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</si>
  <si>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</si>
  <si>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</si>
  <si>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</si>
  <si>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</si>
  <si>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</si>
  <si>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</si>
  <si>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</si>
  <si>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</si>
  <si>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</si>
  <si>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</si>
  <si>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</si>
  <si>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</si>
  <si>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</si>
  <si>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</si>
  <si>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</si>
  <si>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</si>
  <si>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</si>
  <si>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</si>
  <si>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</si>
  <si>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</si>
  <si>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</si>
  <si>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</si>
  <si>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</si>
  <si>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</si>
  <si>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</si>
  <si>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</si>
  <si>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</si>
  <si>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</si>
  <si>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</si>
  <si>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</si>
  <si>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</si>
  <si>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</si>
  <si>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</si>
  <si>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</si>
  <si>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</si>
  <si>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</si>
  <si>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</si>
  <si>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</si>
  <si>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</si>
  <si>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</si>
  <si>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</si>
  <si>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t>PK0+060</t>
  </si>
  <si>
    <t>PK0+130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</si>
  <si>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</si>
  <si>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</si>
  <si>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</si>
  <si>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</si>
  <si>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</si>
  <si>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</si>
  <si>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</si>
  <si>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</si>
  <si>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Puente PK10+120 UF1. Vista panorámica del sitio de construcción del Puente. Pendiente Superestructura de Puente.  Frente Inactivo</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</si>
  <si>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</si>
  <si>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</si>
  <si>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</si>
  <si>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</si>
  <si>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</si>
  <si>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</si>
  <si>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</si>
  <si>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</si>
  <si>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</si>
  <si>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</si>
  <si>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</si>
  <si>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</si>
  <si>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</si>
  <si>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</si>
  <si>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</si>
  <si>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</si>
  <si>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</si>
  <si>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</si>
  <si>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</si>
  <si>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</si>
  <si>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</si>
  <si>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</si>
  <si>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</si>
  <si>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</si>
  <si>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</si>
  <si>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</si>
  <si>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</si>
  <si>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</si>
  <si>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</si>
  <si>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</si>
  <si>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</si>
  <si>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</si>
  <si>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</si>
  <si>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</si>
  <si>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</si>
  <si>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</si>
  <si>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</si>
  <si>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</si>
  <si>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</si>
  <si>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</si>
  <si>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</si>
  <si>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</si>
  <si>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</si>
  <si>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</si>
  <si>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</si>
  <si>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</si>
  <si>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</si>
  <si>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</si>
  <si>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</si>
  <si>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</si>
  <si>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</si>
  <si>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</si>
  <si>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</si>
  <si>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</si>
  <si>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</si>
  <si>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</si>
  <si>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</si>
  <si>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</si>
  <si>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</si>
  <si>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</si>
  <si>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21+840 UF2.1 Se finaliza construcción de New Jersey por ambos costados.</t>
  </si>
  <si>
    <t>PK22+080 UF2.1 ESTRIBO 2 - PILA 3. Se finaliza construcción de New Jersey CD.</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</si>
  <si>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</si>
  <si>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</si>
  <si>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</si>
  <si>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</si>
  <si>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</si>
  <si>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</si>
  <si>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</si>
  <si>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</si>
  <si>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</si>
  <si>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</si>
  <si>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</si>
  <si>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</si>
  <si>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</si>
  <si>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</si>
  <si>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</si>
  <si>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</si>
  <si>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</si>
  <si>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</si>
  <si>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</si>
  <si>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</si>
  <si>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</si>
  <si>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</si>
  <si>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</si>
  <si>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</si>
  <si>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</si>
  <si>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</si>
  <si>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</si>
  <si>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</si>
  <si>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</si>
  <si>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</si>
  <si>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</si>
  <si>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</si>
  <si>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</si>
  <si>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</si>
  <si>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</si>
  <si>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</si>
  <si>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</si>
  <si>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</si>
  <si>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</si>
  <si>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</si>
  <si>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</si>
  <si>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</si>
  <si>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</si>
  <si>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</si>
  <si>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</si>
  <si>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</si>
  <si>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
Para la UF3.1C  Se continuó  la excavación por medio de sistema de perforación y voladura, del túnel  principal,  sin atrasos evidentes.
</t>
  </si>
  <si>
    <t xml:space="preserve">El presupuesto actualizado de redes húmedas obtiene el concepto de NO objeción. </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</si>
  <si>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</si>
  <si>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</si>
  <si>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</si>
  <si>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</si>
  <si>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</si>
  <si>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</si>
  <si>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</si>
  <si>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</si>
  <si>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PR 5+000</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</si>
  <si>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</si>
  <si>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</si>
  <si>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</si>
  <si>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</si>
  <si>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</si>
  <si>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</si>
  <si>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</si>
  <si>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</si>
  <si>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</si>
  <si>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</si>
  <si>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</si>
  <si>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</si>
  <si>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</si>
  <si>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</si>
  <si>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</si>
  <si>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</si>
  <si>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</si>
  <si>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</si>
  <si>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</si>
  <si>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</si>
  <si>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</si>
  <si>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</si>
  <si>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</si>
  <si>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Programa 1. Atención al usuario </t>
  </si>
  <si>
    <t>Aporte semenestral 2020</t>
  </si>
  <si>
    <t>Dic-2019</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</si>
  <si>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</si>
  <si>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</si>
  <si>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</si>
  <si>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</si>
  <si>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</si>
  <si>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</si>
  <si>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</si>
  <si>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</si>
  <si>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</si>
  <si>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</si>
  <si>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</si>
  <si>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</si>
  <si>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</si>
  <si>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</si>
  <si>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</si>
  <si>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</si>
  <si>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</si>
  <si>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</si>
  <si>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</si>
  <si>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</si>
  <si>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</si>
  <si>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t>Ampliación Puente La Guaira UF2.1</t>
  </si>
  <si>
    <t>Puente PK 2+100 - UF 1- Se funde losa de aproximación Estribo 1.</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</si>
  <si>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</si>
  <si>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</si>
  <si>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</si>
  <si>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</si>
  <si>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</si>
  <si>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</si>
  <si>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</si>
  <si>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</si>
  <si>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</si>
  <si>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TRABAJOS (SEGURIDAD VIAL - H)</t>
  </si>
  <si>
    <t xml:space="preserve">Observaciones: </t>
  </si>
  <si>
    <t xml:space="preserve">Trabajos terminados. Se construyo un muro en Ha.,  de L = 21 m. </t>
  </si>
  <si>
    <t xml:space="preserve">Trabajos terminados. Se construyo un muro en Ha.,  de L = 31 m.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</si>
  <si>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</si>
  <si>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</si>
  <si>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</si>
  <si>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</si>
  <si>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</si>
  <si>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PK21+500 UF2.1 ESTRIBO 1. se funde  losa de aproximación.</t>
  </si>
  <si>
    <r>
      <t xml:space="preserve">PK0+000/17+700  UF1 ACT 00/31. </t>
    </r>
    <r>
      <rPr>
        <sz val="11"/>
        <color theme="1"/>
        <rFont val="Calibri"/>
        <family val="2"/>
        <scheme val="minor"/>
      </rPr>
      <t>En recorrido de inspección, no se evidencia actividades en traslado de redes.</t>
    </r>
  </si>
  <si>
    <t>REHABILITACION DE LA VIA, MEDIANTE COLOCCION DE UNA SOBRECARPETA ASFALTICA</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</si>
  <si>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</si>
  <si>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3+320 UF1. Vista panorámica Puente construido</t>
  </si>
  <si>
    <t>PK20+380 UF2.1 . Vista panorámica avance construcción Puente. Frente inactivo.</t>
  </si>
  <si>
    <t>9. CONTROL TÉCNICO DE TÚNELES</t>
  </si>
  <si>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</si>
  <si>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</si>
  <si>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PK2+920 UF 1- Construcción de New Jersey por ambos costados</t>
  </si>
  <si>
    <t>Puente PK 10+440 - Vista panorámica avance construcción Puente. Inactivo</t>
  </si>
  <si>
    <t>Programa 8. Seguridad Vial</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</si>
  <si>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</si>
  <si>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</si>
  <si>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</si>
  <si>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</si>
  <si>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</si>
  <si>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Alcance al oficio D000242 respuesta a comunicación EPS4G-0011-20 referente a la Entrega volumen X Edificaciones edificio de apoyo UF3</t>
  </si>
  <si>
    <t>D-02-01-20200217-000525</t>
  </si>
  <si>
    <t>ESPERA RESPUESTA DEL ESPECIALISTA  DE LA INTERVENTORÍA</t>
  </si>
  <si>
    <t>Respuesta a comunicación EPS4G-1179-19 referente al acceso la Puerta</t>
  </si>
  <si>
    <t>D-02-01-20191113-0010561</t>
  </si>
  <si>
    <t>Respuesta a comunicación EPS4G-0185-20 referente a la Entrega volumen III Estudio de trazado y diseño geometrico unidad funcional 4 subsector 1</t>
  </si>
  <si>
    <t>D-02-01-20200221-000564</t>
  </si>
  <si>
    <t>D-02-01-20200221-000565</t>
  </si>
  <si>
    <t>Entrega plan de manejo de transito PMT  especifico para desvio en la zona del  K23+570</t>
  </si>
  <si>
    <t>D-02-01-20200221000573</t>
  </si>
  <si>
    <t>D-02-01-20200221000574</t>
  </si>
  <si>
    <t>Entrega plan de manejo de transito PMT  especifico para desvio en la zona del  K23+180</t>
  </si>
  <si>
    <t xml:space="preserve">Notificacion verificacion de la unidad funcional 4,1 </t>
  </si>
  <si>
    <t>D-02-01-20200221-000569</t>
  </si>
  <si>
    <t>Actualizacion del manual de operaciones y Mantenimiento</t>
  </si>
  <si>
    <t>D-02-01-20200217-000527</t>
  </si>
  <si>
    <t>Reintegro de recursos</t>
  </si>
  <si>
    <t>Diciembre-2019</t>
  </si>
  <si>
    <t>Unidad Funcional 4,1</t>
  </si>
  <si>
    <t>Unidad Funcional 4,2</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</si>
  <si>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los dos vanos. Instalación acero de refuerzo de New Jersey por ambos costados y se funden.</t>
    </r>
  </si>
  <si>
    <t>Puente PK 8+115 - UF 1.  Acabados en New Yersey por ambos costados.</t>
  </si>
  <si>
    <t>ÉPSILON 4G</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</si>
  <si>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 Frente Inactivo.</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</si>
  <si>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</si>
  <si>
    <t>Puente PK 6+040 - UF 1 Vista panorámica avance construcción Puente. Infraestructura terminada.</t>
  </si>
  <si>
    <t xml:space="preserve">Puente PK 6+240 - UF 1  PILA 1. Excavación de Caissons 3, 4, 5 y 6. </t>
  </si>
  <si>
    <r>
      <t xml:space="preserve">ÁREA AMBIENTAL:
CONCLUSIONES:
</t>
    </r>
    <r>
      <rPr>
        <sz val="11"/>
        <color theme="1"/>
        <rFont val="Arial"/>
        <family val="2"/>
      </rPr>
      <t xml:space="preserve">-Continúa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remitirá a la interventoría, para su conocimiento la información necesaria,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
</t>
    </r>
    <r>
      <rPr>
        <b/>
        <sz val="11"/>
        <color theme="1"/>
        <rFont val="Arial"/>
        <family val="2"/>
      </rPr>
      <t xml:space="preserve">
RECOMENDACIONES,
</t>
    </r>
    <r>
      <rPr>
        <sz val="11"/>
        <color theme="1"/>
        <rFont val="Arial"/>
        <family val="2"/>
      </rPr>
      <t>•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r>
      <rPr>
        <b/>
        <sz val="11"/>
        <color theme="1"/>
        <rFont val="Arial"/>
        <family val="2"/>
      </rPr>
      <t xml:space="preserve">
</t>
    </r>
  </si>
  <si>
    <t>Programa 2. Capacitación personal vinculado al proyecto</t>
  </si>
  <si>
    <t>Actividades de Operación ejecutadas en la Fase de Construcción
Semana 231</t>
  </si>
  <si>
    <r>
      <rPr>
        <sz val="11"/>
        <rFont val="Arial"/>
        <family val="2"/>
      </rPr>
      <t>Ruta Medellín - Santa Fé de Antioquia.
Unidad Funcional No 3.
- El Peaje de Aburra   PR45+300. Se encuentra en Operación Normal.
- Se realiza seguimiento a la zona inestable del PR45+000 y se observa que no presenta movimientos.
- El túnel de Occidente se realizan actividades de obra al interior del Túnel. PR43+700, PR42+200.
- Pare y Siga Túnel de Occidente PR44+000 - Actividades de Entronque.</t>
    </r>
    <r>
      <rPr>
        <sz val="11"/>
        <color rgb="FFFF0000"/>
        <rFont val="Arial"/>
        <family val="2"/>
      </rPr>
      <t xml:space="preserve">
</t>
    </r>
    <r>
      <rPr>
        <sz val="11"/>
        <rFont val="Arial"/>
        <family val="2"/>
      </rPr>
      <t>- Actividades Policía de Carreteras PR47+000.</t>
    </r>
  </si>
  <si>
    <r>
      <rPr>
        <sz val="11"/>
        <rFont val="Arial"/>
        <family val="2"/>
      </rPr>
      <t>Ruta Medellín - Santa Fé de Antioquia
Unidad Funcional No 1.
- Desvío entre el PR35+300 al PR37+600 sector de la Aldea, se encuentra transitable.
- Limpieza de Calzada y de Cunetas PR19+800,</t>
    </r>
    <r>
      <rPr>
        <sz val="11"/>
        <color rgb="FFFF0000"/>
        <rFont val="Arial"/>
        <family val="2"/>
      </rPr>
      <t xml:space="preserve">
</t>
    </r>
    <r>
      <rPr>
        <sz val="11"/>
        <rFont val="Arial"/>
        <family val="2"/>
      </rPr>
      <t>- Zona Inestable PR34+900 sin movimiento.
- Instalación de Hitos PR29+200, PR36+500, PR39+600.
- Demarcación de Pavimentos PR32+200.</t>
    </r>
  </si>
  <si>
    <r>
      <rPr>
        <sz val="11"/>
        <rFont val="Arial"/>
        <family val="2"/>
      </rPr>
      <t>Ruta Medellín - Santa Fé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Reparación del Puente Paso Real. PR06+300</t>
    </r>
    <r>
      <rPr>
        <sz val="11"/>
        <color rgb="FFFF0000"/>
        <rFont val="Arial"/>
        <family val="2"/>
      </rPr>
      <t xml:space="preserve">.
</t>
    </r>
    <r>
      <rPr>
        <sz val="11"/>
        <rFont val="Arial"/>
        <family val="2"/>
      </rPr>
      <t>- Instalación de Bordillos PR06+100.</t>
    </r>
  </si>
  <si>
    <t>Ruta Santa fé de Antioquia - Cañas gordas
Unidad Funcional No  2.2.
- Desvío de vía  en el PR60+300 para la ejecución de obras del Túnel del Toyo estado transitable. 
- Zona Inestable del PR97+500 no se presenta caída de material.
- La Vía se Encuentra Transitable..
- Limpieza de Cunetas y Calzada PR77+500, PR92+500, PR71+800, PR71+800, PR98+000
- Actividades Policía de Carreteras PR113+500.
- Zona de Derrumbe PR97+500 estable.
- Rocería del Derecho de Vía PR74+700, PR91+800, PR99+000.
- Construcción de Disipador y Gaviones PR73+050.
- Demarcación de Zonas Escolares PR84+500.
- Construcción de Reductores de Velocidad PR107+400.</t>
  </si>
  <si>
    <r>
      <rPr>
        <sz val="11"/>
        <rFont val="Arial"/>
        <family val="2"/>
      </rPr>
      <t>Ruta Santa Fé de Antioquia - Bolombolo
Unidad Funcional No 4.2.
- La Vía se Encuentra en Operación Normal.
- Limpieza de Cunetas y Calzada PR01+200, PR28+400, PR37+500, PR59+300.</t>
    </r>
    <r>
      <rPr>
        <sz val="11"/>
        <color rgb="FFFF0000"/>
        <rFont val="Arial"/>
        <family val="2"/>
      </rPr>
      <t xml:space="preserve">
</t>
    </r>
    <r>
      <rPr>
        <sz val="11"/>
        <rFont val="Arial"/>
        <family val="2"/>
      </rPr>
      <t>- Ambulancia Disponible Anza PR45+000</t>
    </r>
    <r>
      <rPr>
        <sz val="11"/>
        <color rgb="FFFF0000"/>
        <rFont val="Arial"/>
        <family val="2"/>
      </rPr>
      <t xml:space="preserve">.
</t>
    </r>
    <r>
      <rPr>
        <sz val="11"/>
        <rFont val="Arial"/>
        <family val="2"/>
      </rPr>
      <t>- Construcción de Bandas Alertadoras. PR45+000.</t>
    </r>
    <r>
      <rPr>
        <sz val="11"/>
        <color rgb="FFFF0000"/>
        <rFont val="Arial"/>
        <family val="2"/>
      </rPr>
      <t xml:space="preserve">
</t>
    </r>
    <r>
      <rPr>
        <sz val="11"/>
        <rFont val="Arial"/>
        <family val="2"/>
      </rPr>
      <t>- Instalación de Señales Verticales PR00+500.
- Reconstrucción de Cabezote PR13+600.
- Limpieza de Cárcamos PR55+000.</t>
    </r>
    <r>
      <rPr>
        <sz val="11"/>
        <color rgb="FFFF0000"/>
        <rFont val="Arial"/>
        <family val="2"/>
      </rPr>
      <t xml:space="preserve">
</t>
    </r>
    <r>
      <rPr>
        <sz val="11"/>
        <rFont val="Arial"/>
        <family val="2"/>
      </rPr>
      <t>- Se Inician Actividades de Medición de Índices de Estado (IRI, Deflectometria, Ahuellamiento, Fricción) - Reflectometria Horizontal y Vertical</t>
    </r>
    <r>
      <rPr>
        <sz val="11"/>
        <color rgb="FFFF0000"/>
        <rFont val="Arial"/>
        <family val="2"/>
      </rPr>
      <t>.</t>
    </r>
  </si>
  <si>
    <t>Ruta Santa Fé de Antioquia - Bolombolo
Unidad Funcional No 4.1.
- La Vía se Encuentra en Operación Normal.
- Construcción de Bordillos PR44+300.</t>
  </si>
  <si>
    <t>Durante la presente semana se reciben los reportes de las operadoras con respecto a los incidentes y accidentes ocurridos en las unidades funcionales del proyecto, con doce (9) accidentes, sin fallecidos.
-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
- Se hace presencia en la reunión del PMU Nacional Martes 7 de Marzo de 2020.</t>
  </si>
  <si>
    <t>UF3 - PR 45+200. PEAJE EN OPERACION.</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</si>
  <si>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</si>
  <si>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PILA 3: Se funde núcleos de Caissons 11, 12, 13 y 14. Se instala concreto de solado,  se instala acero de refuerzo para el Dado y se funde e instalación acero de refuerzo último tramo de columna en H. Instalación andamios de carga para Viga Cabezal.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</si>
  <si>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t>Puente PK 5+540 UF1- Vista panorámica avance construcción Puente. Infraestructura terminada.</t>
  </si>
  <si>
    <t>Puente PK 6+040 - UF 1  ESTRIBO 2. Instalación acero de refuerzo losa de aproximación y se funde.</t>
  </si>
  <si>
    <t>Puente PK 7+750 - UF 1. Acabados de New Jersey por ambos costados.</t>
  </si>
  <si>
    <t>Puente PK 8+705 -  Losa fundida, empalme de Puentes PK8+705 y PK8+800</t>
  </si>
  <si>
    <t>PK33+100  Instalación acero de refuerzo Dado, PILA 1. Lado Medellín</t>
  </si>
  <si>
    <t>Traslado de redes Húmedas UF1 y UF3</t>
  </si>
  <si>
    <r>
      <t xml:space="preserve">Galería de Conexión Vehicular No 3 (4+445) (12+905), </t>
    </r>
    <r>
      <rPr>
        <sz val="11"/>
        <rFont val="Calibri"/>
        <family val="2"/>
        <scheme val="minor"/>
      </rPr>
      <t>Instalación de tubería Diámetro 6" SCH 40, metálica para red contra incendios.</t>
    </r>
  </si>
  <si>
    <r>
      <rPr>
        <b/>
        <sz val="11"/>
        <color theme="1"/>
        <rFont val="Calibri"/>
        <family val="2"/>
        <scheme val="minor"/>
      </rPr>
      <t>Galería de Conexión Vehicular No 3 (4+445) (12+905)</t>
    </r>
    <r>
      <rPr>
        <sz val="11"/>
        <color theme="1"/>
        <rFont val="Calibri"/>
        <family val="2"/>
        <scheme val="minor"/>
      </rPr>
      <t>, Instalación de tubería Diámetro 6" SCH 40, metálica para red contra incendios.</t>
    </r>
  </si>
  <si>
    <r>
      <t xml:space="preserve">PK0+000/17+700  UF1 ACT 00/31. </t>
    </r>
    <r>
      <rPr>
        <sz val="11"/>
        <rFont val="Calibri"/>
        <family val="2"/>
        <scheme val="minor"/>
      </rPr>
      <t>En recorrido de inspección, no se evidencia actividades en traslado de redes.</t>
    </r>
  </si>
  <si>
    <t>Traslado de redes secas,  UF2.1. Actuaciónes 49.</t>
  </si>
  <si>
    <t>Se realiza  traslado de cuatro (4) medidores de energía, luminaria , retiro de postes de madera de 8 mts y poste en concreto de 12mts, traslado de trenza, Sector La Laguna PK 30+285</t>
  </si>
  <si>
    <t>Actividad de excavación e instalación de redes de acueducto en tuberia PVC 10" y dos (2) redes polietileno de 90mm, sector Villa del Marquéz.</t>
  </si>
  <si>
    <r>
      <rPr>
        <b/>
        <sz val="10"/>
        <rFont val="Calibri"/>
        <family val="2"/>
        <scheme val="minor"/>
      </rPr>
      <t>PK25+080.</t>
    </r>
    <r>
      <rPr>
        <sz val="10"/>
        <rFont val="Calibri"/>
        <family val="2"/>
        <scheme val="minor"/>
      </rPr>
      <t xml:space="preserve"> Instalación de  redes de acueducto PVC 10"y dos (2) redes de polietileno de 90mm.Sector Villa del Marquéz.</t>
    </r>
  </si>
  <si>
    <t>Consultas Previas</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</si>
  <si>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 Instalación de Vigas vanos  2, 3, 4 y 5 sobre apoyos de neopreno, construcción de diafragmas, instalación de prelosas y acero de refuerzo de la losa y diafragmas y se funden. En vano 1, instalación de Vigas sobre apoyos de neopreno, construcción de diafragma e instalación de prelosas.</t>
    </r>
  </si>
  <si>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 Instalación de lanza vigas y vigas sobre apoyos de neopreno en el vano 1 , 2 y 3 y construcción de diafragmas. En en los vanos 2 y 3, se instalan prelosas, acero de refuerzo de la losa y se funden.</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</si>
  <si>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 Se inicia la instalación de acero de refuerzo para construcción de New Jersey.</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</si>
  <si>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h=8,2m, Caisson 4 h=3m.  PiILA 2: Caisson 5 h=16,7m, Caisson 6 h=3m . PILA 3: Caisson 7 h=16m, Caisson 8 h=15,5m. ESTRIBO 2: Caisson 9 h=16m, Caisson 10 h=18,6m.
El avance en excavación y construcción de anillos es del 69,9%.</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</si>
  <si>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6, 7, 8 y 9 y se funden incluyendo el tensionamiento de los cables. Desplazamiento carros de avance Dobelas N°10.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</si>
  <si>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</si>
  <si>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h=20,3m; Caisson 5 h=20,8m; Caisson 6 h=20,6m
PILA 2: Caisson 7 h=15m, Caisson 8 h=15,7m, Caisson 9 h=15m, Caisson 10 h=15,4m
ESTRIBO 2:  Caisson 11 h=17,0m.  Caisson 12 h=14,4m
El avance en la excavación es del 76,4%.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</si>
  <si>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Instalación de encofrado muros.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</si>
  <si>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y acero de refuerzo,  para Viga Cabezal.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</si>
  <si>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
Se construye losa en concreto reforzado para la unión entre los puentes PK8+705 y PK8+800.</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</si>
  <si>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</si>
  <si>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</si>
  <si>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5 h=1m,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Instalación acero de refuerzo y encofrado aletas.
El avance en la excavación y fundida de anillos es del 97,8%.</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</si>
  <si>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</si>
  <si>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 xml:space="preserve">ESTRIBO 1: Se excava y se funde el núcleo de los Pilotes 1 y 2 a un h= promedio efectivo de 21,2m. 
PILA 1: Se excava y se funde el núcleo de los Pilotes: 3 ,  4,  5, 6,  7,  8, 9, 10,  11, 12,  13, 14,  15, 16, 17 y  18 a h= promedio efectivo de 26,0m.  Se realiza pruebas de integridad de los Pilotes y descabece. Instalación de solado y acero de refuerzo Dado.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</si>
  <si>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 losa de aproximación Estribo 2.
</t>
    </r>
    <r>
      <rPr>
        <u/>
        <sz val="11"/>
        <color theme="1"/>
        <rFont val="Arial"/>
        <family val="2"/>
      </rPr>
      <t xml:space="preserve">SUPERESTRUCTURA
</t>
    </r>
    <r>
      <rPr>
        <sz val="11"/>
        <color theme="1"/>
        <rFont val="Arial"/>
        <family val="2"/>
      </rPr>
      <t>Instalación de mortero de nivelación con SIKA GROUT sobre pedestales.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</si>
  <si>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 Instalación andamios de carga.
PILA 2: Instalación acero de refuerzo del núcleo caisson 7, 8, 9, 10 y 11 y se funden.
PILA 3:  Instalación acero de refuerzo del núcleos caissons 13, 14, 15, 16, 17 y 18. y se funden. Se instala acero de refuerzo elevación columnas a nivel de Dado. Se funde realce de  Columnas 14, 15,  16 y 17 a nivel de Dado. Instalación de andamios de carga para construcción de Dado.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</si>
  <si>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Puente PK 0+160 - UF 1. Instalación de vigas sobre apoyos de neopreno, construcción de diafracma e instalación de prelosas, vano 1.</t>
  </si>
  <si>
    <t>Puente PK 0+160 - UF 1. Vista panorámica del Puente en construcción.</t>
  </si>
  <si>
    <t>Puente PK 0+930 UF1.  Instalación de vigas sobre apoyos de neopreno, vano 1 y construcción de diafragma.</t>
  </si>
  <si>
    <t>Puente PK 0+930 UF1. Fundida de losa vano 2 e instalación de plataforma y voladizo vano 3.</t>
  </si>
  <si>
    <t>Puente PK 1+440 - UF 1.  -  Instalaciónacero de refuerzo para construcción de New Jersey</t>
  </si>
  <si>
    <t>Puente PK 1+940 - UF 1 -Instalación acero de refuerzo para construcción de New Jersey.</t>
  </si>
  <si>
    <t>Puente PK 1+940 - UF 1 -  ESTRIBO 2. Dovela sobre Estribo construida.</t>
  </si>
  <si>
    <t>Puente PK 4+500 UF1.   PILA 3. Inicia  excavación Caisson 7 y 8.</t>
  </si>
  <si>
    <t>Puente PK 4+500 UF1. PILA 5. Adecuaciones para excavación de Caissons 11 y 12..</t>
  </si>
  <si>
    <t>Puente PK 5+240 UF1- PILA 2.  Se funden Dovelas N°9.</t>
  </si>
  <si>
    <t>Puente PK 5+540 UF1- Se funde losa de aproximación Estribo 2.</t>
  </si>
  <si>
    <t>Puente PK 6+900 - UF 1 . Pila 2. Encofrado muros Dovela sobre Pila</t>
  </si>
  <si>
    <t>Puente PK 7+000 - UF 1.  PILA 2.Instalación acero de refuerzo Viga Cabezal.</t>
  </si>
  <si>
    <t>Puente PK7+920- UF1. Instalación de mortero de nivelación con Sika Grout, sobre pedestales.</t>
  </si>
  <si>
    <t>Puente PK 8+800 - UF 1.  PILA 1. Instalación de andamios de carga para construcción de Viga Cabezal.</t>
  </si>
  <si>
    <t>Puente PK 8+800 - UF 1. ESTRIBO 2. Demonición cuerpo del estribo y excavación de Caissons 28 y 29.</t>
  </si>
  <si>
    <t>Puente PK 17+205 - UF 1 -PILA 3. Instalación de plataforma para construcción de Viga Cabezal.</t>
  </si>
  <si>
    <t xml:space="preserve"> PK18+293 UF2.1. ESTRIBO 1. Caisson 1 y 2 fundidos.</t>
  </si>
  <si>
    <t xml:space="preserve"> PK18+293 UF2.1. PILA 1.  Viga Cabezal terminada.</t>
  </si>
  <si>
    <t>PK 19+900 UF2.1. PILA 2. Viga Cabezal fundida con topes sísmicos y pedestales.</t>
  </si>
  <si>
    <t>PK20+680 UF2.1. PILA 2. Adecuaciones para excavación de Caisson 5.</t>
  </si>
  <si>
    <t>PK20+680 UF2.1. ESTRIBO 2. Instalación acero de refuerzo y encofrado aleta.</t>
  </si>
  <si>
    <t>PK21+220 UF2.1.  PILA 1. Viga Cabezal fundida con topes sísmicos y pedestales.</t>
  </si>
  <si>
    <t xml:space="preserve">PK21+220 UF2.1.  PILA 1. Desencofrado de Viga Cabezal. </t>
  </si>
  <si>
    <t xml:space="preserve">PK33+100 Pila 5. Viga Cavezal fundida. </t>
  </si>
  <si>
    <t>PK18+700 MUÑOZ II. Instalación de baranda metálica, costado izquierdo.</t>
  </si>
  <si>
    <t>En la UF 1: El concesionario en este periodo ejecuto las siguientes actividades: En recorrido de inspección de interventoría, no se evidencio actividades en esta UF activa.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Avance a la fecha: Redes electricas:75% - Redes alumbrado público: 60% y Telecomunicaciones 70%.
En reunión del martes 10 de marzo de 2020, se solicito nuevamente la lista de chequeo de los sitios por intervenir de las UF1 y UF3, el concesionario informo que la proyección la entregaría próximamente.</t>
  </si>
  <si>
    <r>
      <rPr>
        <b/>
        <sz val="11"/>
        <rFont val="Arial"/>
        <family val="2"/>
      </rPr>
      <t>En la UF 1</t>
    </r>
    <r>
      <rPr>
        <sz val="11"/>
        <rFont val="Arial"/>
        <family val="2"/>
      </rPr>
      <t xml:space="preserve"> : En el periodo informado,  En recorrido de inspección de interventoría, se  evidenció que el concesionario continuó con el traslado de redes en entronques de la Galería de Conexión Vehicular No 3 (4+445) (12+905), con la instalación de tubería Diámetro 6" SCH 40, metálica para red contra incendios.</t>
    </r>
  </si>
  <si>
    <r>
      <rPr>
        <b/>
        <sz val="10"/>
        <rFont val="Calibri"/>
        <family val="2"/>
        <scheme val="minor"/>
      </rPr>
      <t>Actuación 34.</t>
    </r>
    <r>
      <rPr>
        <sz val="10"/>
        <rFont val="Calibri"/>
        <family val="2"/>
        <scheme val="minor"/>
      </rPr>
      <t xml:space="preserve"> Instalación de seis (6) tubos tubeía conduit D=6", sector Ciudadela Premium San Jerónimo</t>
    </r>
  </si>
  <si>
    <r>
      <rPr>
        <b/>
        <sz val="10"/>
        <rFont val="Calibri"/>
        <family val="2"/>
        <scheme val="minor"/>
      </rPr>
      <t>Actuación 34.</t>
    </r>
    <r>
      <rPr>
        <sz val="10"/>
        <rFont val="Calibri"/>
        <family val="2"/>
        <scheme val="minor"/>
      </rPr>
      <t>Construcción caja de inspección norma EPM, sector Ciudadela Premium San Jerónimo.</t>
    </r>
  </si>
  <si>
    <r>
      <rPr>
        <b/>
        <sz val="10"/>
        <rFont val="Calibri"/>
        <family val="2"/>
        <scheme val="minor"/>
      </rPr>
      <t xml:space="preserve">PK25+080. </t>
    </r>
    <r>
      <rPr>
        <sz val="10"/>
        <rFont val="Calibri"/>
        <family val="2"/>
        <scheme val="minor"/>
      </rPr>
      <t>Instalación de  redes de acueducto PVC 10"y dos (2) redes de polietileno de 90mm.Sector Villa del Marquéz.</t>
    </r>
  </si>
  <si>
    <t>Frentes de obra Pk 19+000, Pk 20+800, Pk 21+300, Pk 21+800, Pk 27+000, Pk 28+950, Pk 31+100, Captaciones 1 y 5, ZODMES 15, Planta 2, Q. La Seca y Planta 2 seguimiento PMA autorizado por la Resolución 639 del 2017 y sus modificaciones, fichas PMF-01 conservación y restauración de la estabilidad geotécnica, PMF-02 Manejo y disposición de materiales de excavación sobrante y de demoliciones, PMF-05 Manejo de plantas de trituración, concreto y asfalto, PMF-08 Manejo de residuos solidos domésticos, industriales y especiales, PMF-10 Manejo de aguas superficiales, PMF-12 Manejo de la captación, PMF-13 Manejo y control de fuentes de emisiones y ruido y PMF-16 Manejo del recurso hidrico y suelo en fuente de materiales</t>
  </si>
  <si>
    <t>Del 19-03-2020 al 25-03-2020</t>
  </si>
  <si>
    <t>FECHA APROBACIÓN</t>
  </si>
  <si>
    <t>31 ENERO DE 2020</t>
  </si>
  <si>
    <t>Seguimiento a las medidas de manejo ambiental UF1</t>
  </si>
  <si>
    <t>PK 15+500 (1) y  PK 17+600 (2) Cuneta obstruida con material de excavación, no cumple con las medidas propuestas en los planes de manejo ambiental</t>
  </si>
  <si>
    <t>La planta trituradora ubicada en el PK 11+000, no realiza las actividades de humectación del material durante el proceso de triturado, carpado de vehículos encargados del transporte  de material (4)(6), no se observa señalización que indique los límites de velocidad para tránsito, ingreso y salida de volquetas, incumpliendo además las medidas propuestas para el control del ruido. La planta no cuenta con el debido aislamiento perimetral, se observa que el material sin procesar llega hasta la vía aledaña (5), en (3) se observa la concentración másica de material particulado suspendido, por lo tanto la planta de trituración no cumple con las actividades propuestas en los planes de manejo ambiental dispuestos en la Ficha 16.</t>
  </si>
  <si>
    <t>Puente PK 9+200, El consorcio no realiza la adecuada disposición del material procedente de la excavación de los caisson, como se observa en (7) este material rebasa la capacidad de contención o trincho en madera , este material rueda por la ladera de la montaña generando afectación al medio ambiente y el entorno. El lavado de equipos y mezcladoras se vierte directamente al suelo (8), se debe construir  un estanque que permita la sedimentación de los sólidos sedimentables y suspendidos. Por lo tanto no se cumple con las medidas de manejo propuestas para la ficha PMF-02 PMF-11 y PMF 12.</t>
  </si>
  <si>
    <t xml:space="preserve">Puente PK 8+900, El consorcio no realiza la adecuada disposición del material  de excavación, como se observa en (9) este material rueda por la ladera de la montaña generando afectación al medio ambiente y el entorno, debe construcirse una estructura de contención o trincho revestido con geotextil u otro tipo de barrera de protección  para evitar la caída de material al cauce de la quebrada aledaña a la zona tal y como se dispone en las fichas PMF 2, PMF-11 y PMF 12. 
Las aguas provenientes del lavado de equipos o bombas se vierte directamente al suelo (10, 11 y 12), se debe realizar en sitios adecuados para tal fin o construir  un estanque que permita la sedimentación de los sólidos sedimentables y suspendidos.
En 13 y 14 se observa el derramen de concreto el cual debe ser recogido y dispuesto según las resoluciones 541 de 1994 y 472  del MADS, no se cumple con lo dispuesto en las fichas PMF-11 y PMF 12
 </t>
  </si>
  <si>
    <t xml:space="preserve">Puente PK 6+900, En 15 y 16 se observa el derramen de concreto el cual debe ser recogido y dispuesto según las resoluciones 541 de 1994 y 472  del MADS, no se cumple con lo dispuesto en las fichas PMF-11 y PMF 12 
El consorcio no realiza la adecuada disposición del material  de excavación proveniente de los cassion, como se observa en (17) este material se tira directamente en el cauce de la quebrada Saltos y pisquines, interrumpiendo el flujo natural de la fuente generando un deterioro de las poblaciones de recursos hidrobiológicos, En 18 se observa la corrida de material a través de la ladera de la montaña, no presentan estructuras de contención de estos materiales. Esto va en contravención a lo dispuesto a las fichas PMF 2, PMF-11 y PMF 12. </t>
  </si>
  <si>
    <t xml:space="preserve">Puente PK 6+240, El consorcio no realiza la adecuada disposición del material  de excavación proveniente de los cassion, como se observa en (19 y 20) este material se tira directamente en el cauce del caño la Melenga interrumpiendo el flujo natural de la fuente generando un deterioro de las poblaciones de recursos hidrobiológicos, en 22 se requiere construir una estructura de contención o trincho revestido con geotextil u otro tipo de barrera de protección  para evitar la caída de material al cauce de la quebrada aledaña a la zona tal y como se dispone en las fichas PMF 2, PMF-11 y PMF 12. 
En 21 se observa el derramen de concreto el cual debe ser recogido y dispuesto según las resoluciones 541 de 1994 y 472  del MADS, no se cumple con lo dispuesto en las fichas PMF-11 y PMF 12 </t>
  </si>
  <si>
    <t>Programa 3. Vinculación mano de obra</t>
  </si>
  <si>
    <t>Programa 4. Información y participación comunitaria</t>
  </si>
  <si>
    <t>Programa 5. Apoyo a la capacidad de gestión institucional</t>
  </si>
  <si>
    <t>Programa 6. Capacitación comunidad aledaña al proyecto</t>
  </si>
  <si>
    <t>Programa 7. Arqueologia preventiva</t>
  </si>
  <si>
    <t>Programa 9. Acompañamiento a la gestión socio predial</t>
  </si>
  <si>
    <t>Dado a la contingencia presentada actualmente por el COVID-19, Las actividades sociales fueron canceladas en su totalidad, puesto que estas se realizan con interacción directa con las comunidades las cuales sobrepasan el personal minimo permitido por reunión o encuentro, el cual es de menos de 10 persona segun decreto gubernamental y municipal de los municipios del area de influencia del proyecto, por ello durante esta semana se estuvieron adelantando actividades de indole administrativos como Matriz MED, e informe mensual.</t>
  </si>
  <si>
    <t>PK 0+160</t>
  </si>
  <si>
    <t>Lanzavigas, desmontaje para evitar colapso</t>
  </si>
  <si>
    <t xml:space="preserve">Trabajos de estabilidad estructural - Tensionamiento de cables, sellado de culatas, inyección de ductos. </t>
  </si>
  <si>
    <t>Inactivo</t>
  </si>
  <si>
    <t>PK 3+300</t>
  </si>
  <si>
    <t>ODT - Retorno La Aldea. Para evitar inundaciones en alrededores de obra y en la Escuela.</t>
  </si>
  <si>
    <t>PK 5+240 - Puente La Potrera</t>
  </si>
  <si>
    <t>PK 5+540 - Puente perdida de banca</t>
  </si>
  <si>
    <t>Lanzavigas, estabilización y montaje para evitar colapso</t>
  </si>
  <si>
    <t>PK 6+200</t>
  </si>
  <si>
    <t>PK 7+000</t>
  </si>
  <si>
    <t>Taludes: (Por estabilidad global / local) Perfilado, pernos, malla, concreto lanzado, drenes; para no afectar la vía existente. Habrá inyección de pernos.</t>
  </si>
  <si>
    <t>PK 11+700 Zona del retorno # 1</t>
  </si>
  <si>
    <t xml:space="preserve">Planta de trituración que estaba instalada en La Volcana. Se evidencia la presencia de volquetas de doble viaje que ingresan material de rezaga. Hay maquinaria que acomoda material (como bulldozer D6T y excavadora sobre oruga CAT). </t>
  </si>
  <si>
    <t>PK 14+900</t>
  </si>
  <si>
    <t>PK 15+600</t>
  </si>
  <si>
    <t xml:space="preserve">ODT + redes de drenajes superficiales sobre terraplén </t>
  </si>
  <si>
    <t>PK 14+820</t>
  </si>
  <si>
    <t>ODT + redes de drenajes superficiales sobre talud</t>
  </si>
  <si>
    <t>PK 16+400</t>
  </si>
  <si>
    <t>ODT + redes de drenajes en plataforma y relleno</t>
  </si>
  <si>
    <t>PK 11</t>
  </si>
  <si>
    <t>Zodme La Cueva</t>
  </si>
  <si>
    <t>Rellenos,  redes de drenajes superficiales, paisajismo, revegetalizacion etc.</t>
  </si>
  <si>
    <t>PK 16</t>
  </si>
  <si>
    <t>Zodme Guacamayas</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</si>
  <si>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</si>
  <si>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</si>
  <si>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</si>
  <si>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Personal de apoyo según necesidades</t>
  </si>
  <si>
    <t>ACTIVIDADES CRÍTICAS SEGÚN ANEXO #1 DE MAR 1, POR LA CUARENTENA DEL COVID-19</t>
  </si>
  <si>
    <t>ACTIVIDADES CRITICAS SEGUN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</si>
  <si>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</si>
  <si>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</si>
  <si>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</si>
  <si>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</si>
  <si>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Encepado, caissons y dado de la pila # 1 - Lado oriental o de San Nicolás</t>
  </si>
  <si>
    <t>Unidad Funcional 4,1 - Rehabilitación Sector 4.1 Venecia - Peñalisa (Salgar) 8,8 KM</t>
  </si>
  <si>
    <t xml:space="preserve">PK 0+700 CCO del túnel. Se encuentran estacionadas, grúas y ambulancia para prestar servicios de emergencias, a los usuarios del corredor vial concesionado.    </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</si>
  <si>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</si>
  <si>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r>
      <t xml:space="preserve">PK3+700 - UF3.1C - </t>
    </r>
    <r>
      <rPr>
        <sz val="11"/>
        <color theme="1"/>
        <rFont val="Calibri"/>
        <family val="2"/>
        <scheme val="minor"/>
      </rPr>
      <t xml:space="preserve">Cunetas mal ejecutadas. Portal Santa Fe. </t>
    </r>
  </si>
  <si>
    <t>26/03/2020-01/04/2020</t>
  </si>
  <si>
    <t>REMISORIO 0089 EN RESPUESTA AL OFICIO 02-01-20200313000826</t>
  </si>
  <si>
    <t>La Interventoría dejó en observación la modificación al Avalúo del Predio MAR1_UF1_097 y tambien dejó en observación el Avalúo del Predio MAR1_UF1_098A</t>
  </si>
  <si>
    <t>REMISORIO 0090 EN RESPUESTA AL OFICIO 02-01-20200312000814</t>
  </si>
  <si>
    <t>La Interventoría dejó "NO OBJETADO" el Avalúo del Predio MAR1_UF2_157</t>
  </si>
  <si>
    <t>REMISORIO 0091 EN RESPUESTA A LOS OFICIOS 02-01-20200312000815 Y 02-01-20200312000849</t>
  </si>
  <si>
    <t>La Interventoría dejó en observación la modificación al Avalúo del Predio MAR1_UF2_154 y tambien dejó "NO OBJETADO" el Alcance de Estudio de Titulos de dicho Predio.</t>
  </si>
  <si>
    <t>REMISORIO 0092 EN RESPUESTA AL OFICIO 02-01-20200312000819</t>
  </si>
  <si>
    <t>La Interventoria dejó "NO OBJETADO" la modificación al Avalúo del Predio MAR1_UF2_153</t>
  </si>
  <si>
    <t>REMISORIIO 0093 EN RESPUESTA AL OFICIO 02-01-20200316000839</t>
  </si>
  <si>
    <t>La Interventoría dejó en observación la modificación al Avalúo del Predio MAR1_UF2_028</t>
  </si>
  <si>
    <t>Periodo: Del 26 de marzo al 1 de abril de 2020</t>
  </si>
  <si>
    <r>
      <rPr>
        <sz val="10"/>
        <color theme="1"/>
        <rFont val="Arial"/>
        <family val="2"/>
      </rPr>
      <t>Periodo</t>
    </r>
    <r>
      <rPr>
        <b/>
        <sz val="10"/>
        <color theme="1"/>
        <rFont val="Arial"/>
        <family val="2"/>
      </rPr>
      <t xml:space="preserve">: </t>
    </r>
    <r>
      <rPr>
        <sz val="10"/>
        <color theme="1"/>
        <rFont val="Calibri"/>
        <family val="2"/>
        <scheme val="minor"/>
      </rPr>
      <t>Del 26 de marzo al 1 de abril de 2020</t>
    </r>
  </si>
  <si>
    <t>Del 2/04/20
al 08/04/20</t>
  </si>
  <si>
    <t xml:space="preserve">Se sigue acopiando material de rezaga o desconmbro del nuevo túnel, del Portal Santafé. Este material se extrae (del nuevo tunel con vehiculos dumper), para luego ser llevado a la planta de trituracion del PK 11+700. Sobre la plataforma se han colocado equipos, contenedores, llantas, campamento, materiales y herramienta pesada. 
La lanzavigas termino su etapa de colocación de vigas pretensadas sobre el puente de La Frisola y ahora se entra en su desarme para su trasladado a otro frente de obra o bien para evitar su colapso, este desarme ha estado en su mayor tiempo inactivo. </t>
  </si>
  <si>
    <t>PK 1+940 - Puente con voladizos sucesivos</t>
  </si>
  <si>
    <t xml:space="preserve">El frente de obra, estuvo inactivo la mayor parte del tiempo, pero se inician trabajos para la inyeccion de anclajes.
Puente construido con voladizos sucesivos (con un solo apoyo central) y con alineamiento longitudinal curvo. 
Estado actual: Obra casi terminada en un 97% . Requiere terminar detalles, entre otros: losas de aproximación, corte de torones de tensionamiento, muros espaldares en estribos con sus aletas, tensado de cables de continuidad, corte de torones, barreas viales tipo New Jersey en CD y CI, etc.   </t>
  </si>
  <si>
    <t>Personal con herramienta menor, hace excavación e instalación del acero de refuerzo y de su formaleta para canal que bordea la via hacia La Aldea Baja y la escuela de la vereda. Tambien se utiliza una pajarita CAT para excavar mecanicamente y colocar tuberia recta Titan x 900 mm, para la ODT # 204. Sector aledaño al Telesferico de La Aldea / Palmitas.</t>
  </si>
  <si>
    <t>PK 4+500</t>
  </si>
  <si>
    <t>Puente</t>
  </si>
  <si>
    <t>Frente de obra no incluido en el anexo #1 del comunicado D-00921. Reinicia actividades con excavación de caisson 3 y el 14.</t>
  </si>
  <si>
    <t>Carro de avance y voladizos sucesivos. Requiere terminación de la obra</t>
  </si>
  <si>
    <t>Hay personal trabajando y  también hay personal de topografía realizando sus mediciones alti planimétricas. 
Hubo instalación de acero de refuerzo y en el encofrado para el dado de la pila # 1. Hay también instalación de acero de refuerzo para las dovelas # 10 sobre los voladizos 3 y 4. Se funde en hormigon hidraulico el dado # 1 utilizando concreto premezclado (bombeado) con un consumo final de 202 m3.</t>
  </si>
  <si>
    <t>Personal se dedica a trabajos de soldadura y union de piezas para evitar su colapso.</t>
  </si>
  <si>
    <t>PK 6+240</t>
  </si>
  <si>
    <t xml:space="preserve">Frente de obra no incluido en el anexo #1 del comunicado D-00921. Hay acopio de acero de refuerzo para caissons de la pila # 1. Reingresa personal de contratista (Pevoldar) y se inicia para la pila # 1 con la instalación, amarre y aseguramiento del acero de refuerzo en el caisson 3. Se finaliza excavación del caisson 4 (h= 21m). Se continua con la excavación de caisson 5 (con avance de 23m). Sitio ubicado después de las partidas de Ebéjico. Puente en voladizos sucesivos, sector partidas a Ebejico. </t>
  </si>
  <si>
    <t>PK 6+900</t>
  </si>
  <si>
    <t>Frente de obra no incluido en el anexo #1 del comunicado D-00921.  Inicia instalación y aseguramiento del acero de refuerzo en el caisson 6 y se continua excavación para el caisson 3, esto para la pila # 1. Se funde  núcleo de caisson 6. Puente en voladizos sucesivos, sector Qda. San Gregorio</t>
  </si>
  <si>
    <t>PK 8+800</t>
  </si>
  <si>
    <t xml:space="preserve">Frente de obra no incluido en el anexo #1 del comunicado D-00921. Esta obra ha sido modificada por alargue, habrá una serie de modificaciones con demoliciones y obras de cimentación para ser abandonadas o para darlas por perdidas. Hay actividades en la pila # 3, con la instalación de acero de refuerzo del dado de apoyo. Se funde muro de contención (obra falsa). Finaliza excavación de caissons  28, 29 y continua en excavación caisson 30. Este puente tendra finalmente una plataforma para doble calzada, sector Qda. La Seca (o Mestizal). </t>
  </si>
  <si>
    <t>PK 9+150</t>
  </si>
  <si>
    <t xml:space="preserve">Frente de obra no incluido en el anexo #1 del comunicado D-00921. Trabaja personal de la Cía. Pilas Córdoba. Continúan actividades de excavación en caisson 1 para estribo # 1 y caisson 10  para estribo # 2  y los caisson 3, 4,  5, 6 , 7, 9 y 10 para las pilas 1, 2 y 3 respectivamente. Tambien se hace chequeo de excavación con personal de topografía de MAR1. Puente, sector Qda. La Yola. </t>
  </si>
  <si>
    <t>PK 10+440</t>
  </si>
  <si>
    <t xml:space="preserve">Frente de obra no incluido en el anexo #1 del comunicado D-00921. Hubo adecuación de área. Luego de iniciar los primeros metros de la excavación de los caisson 1 y 2 para el estribo # 1, se les funde en concreto su segundo anillo para ambos, se encuentran en 4 m de profundidad. Serán excavaciones finales de por lo menos h= 10 m., y con diámetro 1.2 m.  Trabaja personal de la Cía. Rocafin. Sector ubicado en Piedra Negra. Puente, sector Qda. La San Juana I. </t>
  </si>
  <si>
    <t>Acopio y trasiego de material de descombro traído de los portales del nuevo túnel.</t>
  </si>
  <si>
    <t>PK 14+134</t>
  </si>
  <si>
    <t>ODT # 065</t>
  </si>
  <si>
    <t xml:space="preserve">Frente de obra no incluido en el anexo #1 del comunicado D-00921. Hace dias hubo desencofrado de muros, pero no se presentaron mas actividades. </t>
  </si>
  <si>
    <t>Inactivo - Paso cerrado</t>
  </si>
  <si>
    <t>PK 19+900</t>
  </si>
  <si>
    <t>Puente La Muñoz II</t>
  </si>
  <si>
    <t>viga cabezal</t>
  </si>
  <si>
    <t>Frente no relacionado en Anexo #1. Desencofrado de viga cabezal y retiro de cimbra.</t>
  </si>
  <si>
    <t>PK 20+680</t>
  </si>
  <si>
    <t>caissons</t>
  </si>
  <si>
    <t>Frente no relacionado en Anexo #1. Instalación de acero de refuerzo para el caisson 6.</t>
  </si>
  <si>
    <t xml:space="preserve">Inactivo. </t>
  </si>
  <si>
    <t>PK 25+800 CD</t>
  </si>
  <si>
    <t>cunetas</t>
  </si>
  <si>
    <t>Frente no relacionado en Anexo #1. Se realizan actividades de excavación manual e instalación de formaleta para cunetas triangulares del CD. Sera por el sistema de ajedrezado. Actividad finalizada.</t>
  </si>
  <si>
    <t>PK 30+100</t>
  </si>
  <si>
    <t>PK 30+468</t>
  </si>
  <si>
    <t>canaleta en concreto</t>
  </si>
  <si>
    <t>Frente no relacionado en Anexo #1. Personal se dedica a la instalación de formaleta metálica sobre el borde la nueva calzada, costado izquierdo. Se utiliza panel de malla electrosoldada (15x15x6)</t>
  </si>
  <si>
    <t>PK 31+190</t>
  </si>
  <si>
    <t>ODT # 153</t>
  </si>
  <si>
    <t>Frente no relacionado en Anexo #1.  Se funde losa de caja de conexión. Se utiliza concreto premezclado.</t>
  </si>
  <si>
    <t>PK 31+230</t>
  </si>
  <si>
    <t>Frente no relacionado en Anexo #1.  Se funde viga unión ODTs. Se utiliza concreto premezclado.</t>
  </si>
  <si>
    <t>PK 33+200 nuevo Puente sobre el Rio Cauca</t>
  </si>
  <si>
    <t xml:space="preserve">Despues de fundir el dado de apoyo de la pila # 1, con un gasto de 1202 m3 de concreto (tremie y convencional) con resistencia a la compresión de 4000 psi. (o 28 Mpa), con toma de muestras para laboratorio tanto de la Constructora como de la Interventoría; se procedio a dar el curado tecnico del concreto recien colocado (durante mas de 30 hr.), utilizando componentes quimicos y tambien humedecimiento con agua. Tambien se realiza el armado de hierros para el pedestal; se arman andamios. Iniciandose temporada de lluvias. </t>
  </si>
  <si>
    <t>Personal de apoyo que actuaran según necesidades</t>
  </si>
  <si>
    <t xml:space="preserve">El cobro se hace sin contratiempos en ambos sentidos. Hay bastante transito de vehículos de carga y de motos. Se sigue control de vehículos particulares por la cuarentena obligatoria ordenada por el Gobierno Nal. (Covid-19). Hay tambien control Policial. </t>
  </si>
  <si>
    <t>PK 0+700</t>
  </si>
  <si>
    <t>o CCO del TUNEL</t>
  </si>
  <si>
    <t>Se encuentran estacionadas 2 gruas y una ambulancia a fin de prestar los servicios de emergencia, cuando los usuarios los requieran.</t>
  </si>
  <si>
    <t>PK 0+650/700</t>
  </si>
  <si>
    <t>MOVIMIENTO TIERRA o MATERIAL DE DESCOMBRO</t>
  </si>
  <si>
    <t>Sobre la pata del talud rehbilitado, se hace el acopio 'provisional' del material de rezaga que se extrae del nuevo tunel, portal Medellín; para después transportarlo a la nueva planta de trituración ubicada en el PK 11+700. Se utiliza cargador articulado CAT 950, un Bobcat y muchas volquetas de eje sencillo y eje doble que lo extraen del tunel. Continuamente se transporta hacia la planta trituradora este material de descombro, para evitar excesiva altura en el patio de acopio y posible derrame hacia la via en uso. Se trabaja con personal PARE/SIGA</t>
  </si>
  <si>
    <t xml:space="preserve">PK 0+700 CI. Patio de acopio provisional de material de rezaga - Portal Medellín. El cargador articulado CAT 950 es quien carga las volquetas con este material, para ser llevado a la planta de trituración del PK 11+700 y ser acopiado. </t>
  </si>
  <si>
    <t>PK 0+060 Playa de peajes. La circulación de usuarios con vehículos particulares y de pasajeros por el peaje, sigue restringida debido al estado de aislamiento preventivo y obligatorio por el Covid-19. Se permite el paso de vehículos de carga sin restricciones.</t>
  </si>
  <si>
    <t xml:space="preserve">PK 19+900. Puente sobre la Qda. La Muñoz II. Se desencofra la viga cabezal y se comienza con el retiro de la cimbra, sobre la pila # 2. </t>
  </si>
  <si>
    <t>PK 30+100. Se funde costado izquierdo de canal longitudinal con sección hidráulica rectangular, sobre la nueva calzada.</t>
  </si>
  <si>
    <t>PK 31+190. Personal realiza el fundido (con concreto premezclado) de la losa de la caja de conexión en ODTs x 900 mm.</t>
  </si>
  <si>
    <t xml:space="preserve">PK 33+200. Dado de apoyo para la pila # 1 sobre el nuevo puente del Rio Cauca - Se realiza la instalación de formaleta para los pedestales. Se hace uso de la pluma telescópica de grúa. </t>
  </si>
  <si>
    <t xml:space="preserve">PK 10+440. Puente en la Qda. La San Juana I. Se realiza la excavación de los 2 caisson que darán apoyo al estribo # 1. Su profundidad será en promedio de 20 m. y con D= 1.2 m. </t>
  </si>
  <si>
    <t>PK 5+240. Puente La Potrera. Sobre la pila # 1. Personal realiza la fundida del dado de la pila # 1. Se utilizo concreto premezclado suministrado por MAR1, con un consumo final de 202 m3,</t>
  </si>
  <si>
    <t xml:space="preserve">PK 1+940 Construcción de puente. Se registra la armadura de los espaldares del estribo #1. También se encuentran los anclajes activos (en torones) que dan continuidad a la viga que fue construida por voladizos sucesivos (dovelas).  </t>
  </si>
  <si>
    <t xml:space="preserve">PK 3+300. Sector de La Aldea, vía hacia la Vda. Aldea Baja o al Teleférico. Se realiza excavación mecánica para seguir construyendo una alcantarilla y colocar tubería Titán recta de 900 mm.   </t>
  </si>
  <si>
    <t>En este periodo el concesionario continuó con las siguientes actividades:
En Portal Medellín (PK0+804)-UF3.1A,  El día 6 de abril de 2020 en el PK2+451, se ejecutó cambió de sostenimiento de Tipo SB-3 a SC-3R;  Por otro lado se continuó con la excavación del túnel principal, por el sistema de perforación y voladura y perfilado mecánico, en terrenos con sostenimiento Tipo SC-3R, sección completa,  en el PK2+456,4 L acumulada=1.652,40 m a origen, para sellado se instalaron 5 cm de concreto lanzado de 30 MPa (Adicionado con macrofibra estructural de polipropileno 5Kg/m3),  se instalaron arcos THN-29 cada 1,5m, se instaló concreto lanzado de 30 MPa, reforzado con macro fibra estructural de polipropileno, y finalmente la instalación de 13 cm de concreto lanzado de 30 MPa (Adicionado con macro-fibra estructural de polipropileno - 5Kg/m3).
En  Galería de Conexión Peatonal No 1 (1+230).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10 de marzo de 2020, se le ratifico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</si>
  <si>
    <t xml:space="preserve">
En el Portal Santa Fe de Antioquia (PK5+410)-UF3.1C.  El día 1 de abril de 2020,en el PK3+579,8 se ejecutó cambió de sostenimiento de Tipo SA-2, a  SB-3. Por otro lado se continuó con la excavación del túnel principal, por el sistema de perforación y voladura y perfilado mecánico, en terrenos con sostenimiento Tipo SB-3, sección completa, en el PK3+554,9 L acumulada=1.855,10 m a origen,  para el sellado se instalaron 5 cm de concreto lanzado de 30 MPa (Adicionado con macrofibra estructural de polipropileno 5Kg/m3),  se instalaron bulones expansivos Tipo MIDI, marca Bulteck, en  tres bolillo (1,5 m (T) X (2,0m (L) ) de longitud 4m, con placas de reparto de 20mX20m y e= 6mm, y finalmente la instalación de 8 cm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10 de marzo de 2020, se le ratificó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El concesionario que relanzó concreto en los "PATEROS"  que estaban con escaso concreto de sostenimiento.
</t>
  </si>
  <si>
    <r>
      <rPr>
        <b/>
        <sz val="11"/>
        <rFont val="Arial"/>
        <family val="2"/>
      </rPr>
      <t>Portal Medellín - segundo tubo Túnel Occidente</t>
    </r>
    <r>
      <rPr>
        <sz val="11"/>
        <rFont val="Arial"/>
        <family val="2"/>
      </rPr>
      <t xml:space="preserve">
Actividades de excavación perforación y voladura en túnel principal- Sección - completa, Tipo SC-3R (Portal Medellín).
</t>
    </r>
  </si>
  <si>
    <r>
      <t xml:space="preserve">PK3+547,8 - UF3.1C - </t>
    </r>
    <r>
      <rPr>
        <sz val="11"/>
        <color theme="1"/>
        <rFont val="Calibri"/>
        <family val="2"/>
        <scheme val="minor"/>
      </rPr>
      <t>Retiro de material de rezaga, excavación túnel principal, sección sostenimiento tipo SB-3. Portal Santa Fe</t>
    </r>
  </si>
  <si>
    <r>
      <t>PK3+547,8 - UF3.1C -</t>
    </r>
    <r>
      <rPr>
        <sz val="11"/>
        <color theme="1"/>
        <rFont val="Calibri"/>
        <family val="2"/>
        <scheme val="minor"/>
      </rPr>
      <t xml:space="preserve"> Replanteo topográfico, excavación túnel principal, sección sostenimiento tipo SB-3. Portal Santa Fe</t>
    </r>
  </si>
  <si>
    <r>
      <t>PK3+590,4 - UF3.1C - Aco</t>
    </r>
    <r>
      <rPr>
        <sz val="11"/>
        <color theme="1"/>
        <rFont val="Calibri"/>
        <family val="2"/>
        <scheme val="minor"/>
      </rPr>
      <t>mpañamiento a prueba de resistencia a la compresión uniaxial. Portal Santa Fe</t>
    </r>
  </si>
  <si>
    <r>
      <t>PK3+590,4 - UF3.1C -</t>
    </r>
    <r>
      <rPr>
        <sz val="11"/>
        <color theme="1"/>
        <rFont val="Calibri"/>
        <family val="2"/>
        <scheme val="minor"/>
      </rPr>
      <t xml:space="preserve"> Acompañamiento a prueba de resistencia a la compresión uniaxial. Portal Santa Fe</t>
    </r>
  </si>
  <si>
    <r>
      <t xml:space="preserve">PK3+570 - UF3.1C - </t>
    </r>
    <r>
      <rPr>
        <sz val="11"/>
        <color theme="1"/>
        <rFont val="Calibri"/>
        <family val="2"/>
        <scheme val="minor"/>
      </rPr>
      <t>Pernos con recubrimiento insuficiente de conreto, excavación túnel principal, sección sostenimiento tipo SB-3. Portal Santa Fe.</t>
    </r>
  </si>
  <si>
    <r>
      <t xml:space="preserve">PK3+561,7 - UF3.1C - </t>
    </r>
    <r>
      <rPr>
        <sz val="11"/>
        <color theme="1"/>
        <rFont val="Calibri"/>
        <family val="2"/>
        <scheme val="minor"/>
      </rPr>
      <t>Perforación del frente para montaje de carga explosiva e instalación de línea de pernos, excavación túnel principal, sección sostenimiento tipo SB-3. Portal Santa Fe.</t>
    </r>
  </si>
  <si>
    <r>
      <rPr>
        <b/>
        <sz val="11"/>
        <rFont val="Calibri"/>
        <family val="2"/>
        <scheme val="minor"/>
      </rPr>
      <t>PK3+600 - UF3.1C</t>
    </r>
    <r>
      <rPr>
        <sz val="11"/>
        <rFont val="Calibri"/>
        <family val="2"/>
        <scheme val="minor"/>
      </rPr>
      <t xml:space="preserve"> - Pateros sin lanzado de concreto, excavación túnel principal, sección sostenimiento tipo SB-3. Portal Santa Fe.</t>
    </r>
  </si>
  <si>
    <r>
      <t xml:space="preserve">PK3+560 - UF3.1C - </t>
    </r>
    <r>
      <rPr>
        <sz val="11"/>
        <color theme="1"/>
        <rFont val="Calibri"/>
        <family val="2"/>
        <scheme val="minor"/>
      </rPr>
      <t xml:space="preserve">Acopio de material de rezaga dentro del túnel. Portal Santa Fe. </t>
    </r>
  </si>
  <si>
    <r>
      <t xml:space="preserve">PK3+565,3 - UF3.1C - </t>
    </r>
    <r>
      <rPr>
        <sz val="11"/>
        <color theme="1"/>
        <rFont val="Calibri"/>
        <family val="2"/>
        <scheme val="minor"/>
      </rPr>
      <t>Instalación de concreto lanzado 30 Mpa, 4351 PSI, excavación túnel principal, sección sostenimiento tipo SB-3. Portal Santa Fe.</t>
    </r>
  </si>
  <si>
    <r>
      <t xml:space="preserve">PK5+410 - UF3.1C - </t>
    </r>
    <r>
      <rPr>
        <sz val="11"/>
        <color theme="1"/>
        <rFont val="Calibri"/>
        <family val="2"/>
        <scheme val="minor"/>
      </rPr>
      <t>PPK5+410 - UF3.1C - Retiro de material de rezaga, excavación túnel principal, sección sostenimiento tipo SB-3. Portal Santa Fe.</t>
    </r>
  </si>
  <si>
    <r>
      <t xml:space="preserve">PK2+456,4 - UF3.1A - </t>
    </r>
    <r>
      <rPr>
        <sz val="11"/>
        <color theme="1"/>
        <rFont val="Calibri"/>
        <family val="2"/>
        <scheme val="minor"/>
      </rPr>
      <t>Retiro de material de rezaga, excavación túnel principal, sección sostenimiento tipo SC-3R . Portal Medellín.</t>
    </r>
  </si>
  <si>
    <r>
      <rPr>
        <b/>
        <sz val="11"/>
        <rFont val="Calibri"/>
        <family val="2"/>
        <scheme val="minor"/>
      </rPr>
      <t>PK2+456,4 - UF3.1A</t>
    </r>
    <r>
      <rPr>
        <sz val="11"/>
        <rFont val="Calibri"/>
        <family val="2"/>
        <scheme val="minor"/>
      </rPr>
      <t xml:space="preserve"> - Perforación del frente para montaje de carga explosiva, excavación túnel principal, sección sostenimiento tipo SC-3R . Portal Medellín.</t>
    </r>
  </si>
  <si>
    <r>
      <t xml:space="preserve">PK2+320 - UF3.1A - </t>
    </r>
    <r>
      <rPr>
        <sz val="11"/>
        <color theme="1"/>
        <rFont val="Calibri"/>
        <family val="2"/>
        <scheme val="minor"/>
      </rPr>
      <t>Pateros sin lanzado de concreto, sección sostenimiento tipo SA-2 . Portal Medellín</t>
    </r>
    <r>
      <rPr>
        <b/>
        <sz val="11"/>
        <color theme="1"/>
        <rFont val="Calibri"/>
        <family val="2"/>
        <scheme val="minor"/>
      </rPr>
      <t>.</t>
    </r>
  </si>
  <si>
    <r>
      <rPr>
        <b/>
        <sz val="11"/>
        <rFont val="Calibri"/>
        <family val="2"/>
        <scheme val="minor"/>
      </rPr>
      <t xml:space="preserve">PK2+300 - UF3.1A - </t>
    </r>
    <r>
      <rPr>
        <sz val="11"/>
        <rFont val="Calibri"/>
        <family val="2"/>
        <scheme val="minor"/>
      </rPr>
      <t>Pateros sin lanzado de concreto, sección sostenimiento tipo SA-2 . Portal Medellín.</t>
    </r>
  </si>
  <si>
    <r>
      <t>PK2+451 - UF3.1A -</t>
    </r>
    <r>
      <rPr>
        <sz val="11"/>
        <color theme="1"/>
        <rFont val="Calibri"/>
        <family val="2"/>
        <scheme val="minor"/>
      </rPr>
      <t xml:space="preserve"> Instalación concreto lanzado 30 Mpa, 4351 PSI, excavación túnel principal, sección sostenimineto tipo SC.3R. Portal Medellín.</t>
    </r>
  </si>
  <si>
    <r>
      <t>PK2+418,4 - UF3.1A -</t>
    </r>
    <r>
      <rPr>
        <sz val="11"/>
        <color theme="1"/>
        <rFont val="Calibri"/>
        <family val="2"/>
        <scheme val="minor"/>
      </rPr>
      <t xml:space="preserve"> Acompañamiento a prueba de resistencia a la compresión uniaxial. Portal Medellín.</t>
    </r>
  </si>
  <si>
    <r>
      <t xml:space="preserve">PK2+418,4 - UF3.1A - </t>
    </r>
    <r>
      <rPr>
        <sz val="11"/>
        <color theme="1"/>
        <rFont val="Calibri"/>
        <family val="2"/>
        <scheme val="minor"/>
      </rPr>
      <t>Acompañamiento a prueba de resistencia a la compresión uniaxial. Portal Medellín.</t>
    </r>
  </si>
  <si>
    <r>
      <rPr>
        <b/>
        <sz val="11"/>
        <color theme="1"/>
        <rFont val="Calibri"/>
        <family val="2"/>
        <scheme val="minor"/>
      </rPr>
      <t xml:space="preserve">PK2+445,7 - UF3.1A - </t>
    </r>
    <r>
      <rPr>
        <sz val="11"/>
        <color theme="1"/>
        <rFont val="Calibri"/>
        <family val="2"/>
        <scheme val="minor"/>
      </rPr>
      <t>Frente de excavación expuesto, excavación túnel principal, sección sostenimiento tipo SB-3. Portal Medellín.</t>
    </r>
  </si>
  <si>
    <r>
      <t xml:space="preserve">PK2+445,7 - UF3.1A - </t>
    </r>
    <r>
      <rPr>
        <sz val="11"/>
        <color theme="1"/>
        <rFont val="Calibri"/>
        <family val="2"/>
        <scheme val="minor"/>
      </rPr>
      <t>Replanteo topográfico de sección, excavación túnel principal, sección sostenimiento tipo SB-3. Portal Medellín.</t>
    </r>
  </si>
  <si>
    <r>
      <t xml:space="preserve">PK2+370 - UF3.1A - </t>
    </r>
    <r>
      <rPr>
        <sz val="11"/>
        <rFont val="Calibri"/>
        <family val="2"/>
        <scheme val="minor"/>
      </rPr>
      <t>Cunetas inexistentes, el agua discurre por la mitad de la vía, excavación túnel principal, sección sostenimiento tipo SB-3. Portal Medellín.</t>
    </r>
  </si>
  <si>
    <r>
      <t xml:space="preserve">PK2+433,1 - UF3.1A - </t>
    </r>
    <r>
      <rPr>
        <sz val="11"/>
        <color theme="1"/>
        <rFont val="Calibri"/>
        <family val="2"/>
        <scheme val="minor"/>
      </rPr>
      <t>Inyección de anillo de pernos con agua a alta presión (300 bares), excavación túnel principal, sección sostenimiento tipo SB-3. Portal Medellín.</t>
    </r>
  </si>
  <si>
    <r>
      <t>PK2+433,1 - UF3.1A -</t>
    </r>
    <r>
      <rPr>
        <sz val="11"/>
        <rFont val="Calibri"/>
        <family val="2"/>
        <scheme val="minor"/>
      </rPr>
      <t xml:space="preserve"> Perforación del frente para instalación de anillo de pernos y montaje de carga explosiva, excavación túnel principal, sección sostenimiento tipo SB-3. Portal Medellín.</t>
    </r>
  </si>
  <si>
    <r>
      <rPr>
        <b/>
        <sz val="11"/>
        <rFont val="Calibri"/>
        <family val="2"/>
        <scheme val="minor"/>
      </rPr>
      <t>PK0+804 - UF3.1A -</t>
    </r>
    <r>
      <rPr>
        <sz val="11"/>
        <rFont val="Calibri"/>
        <family val="2"/>
        <scheme val="minor"/>
      </rPr>
      <t xml:space="preserve"> Acopio temporal de material de rezaga. Portal Medellín.</t>
    </r>
  </si>
  <si>
    <r>
      <t xml:space="preserve">PK0+804 - UF3.1A - </t>
    </r>
    <r>
      <rPr>
        <sz val="11"/>
        <color theme="1"/>
        <rFont val="Calibri"/>
        <family val="2"/>
        <scheme val="minor"/>
      </rPr>
      <t>Ptar en funcionamiento. Portal Medellín.</t>
    </r>
  </si>
  <si>
    <t>UF1 - PR 33+800. SEÑALIZACION VERTICAL.</t>
  </si>
  <si>
    <t>UF1 - PR 30+000. SEÑALIZACION.</t>
  </si>
  <si>
    <t>UF1 - PR  36+500. DESVIO.</t>
  </si>
  <si>
    <t>UF1 - PR 34+100. CONTROL VEHICULAR.</t>
  </si>
  <si>
    <t>UF2.2 -  PR 81+300. VIA NORMAL.</t>
  </si>
  <si>
    <t>UF2.2 - PR 108+200. SEÑALIZACION VERTICAL.</t>
  </si>
  <si>
    <t>UF2 .2 - PR  114+900. POLICIA DE TRANSITO.</t>
  </si>
  <si>
    <t>UF2.2 - PR  81+500. C.C.O. MANGLAR.</t>
  </si>
  <si>
    <t>UF2.1 - PR 6+400. PUENTE EN OPERACION.</t>
  </si>
  <si>
    <t>UF2.1 - PR 12+100. DESVIO.</t>
  </si>
  <si>
    <t>UF3 - PR 44+700. GRUA.</t>
  </si>
  <si>
    <t>UF3 - PR 42+700. TUNEL EN OPERACIÓN.</t>
  </si>
  <si>
    <t>UF3 - PR 44+700. AMBULANCIA.</t>
  </si>
  <si>
    <t>UF4.2 - PR 40+000. VIA NORMAL.</t>
  </si>
  <si>
    <t>UF4.2 - PR 00+000. POSTE S.O.S.</t>
  </si>
  <si>
    <t>UF4.2 - PR 32+600. LIMPIEZA DE CALZADA.</t>
  </si>
  <si>
    <t>UF4.2 - PR  4+900. ZONA ESCOLAR.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</si>
</sst>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_(&quot;$&quot;* #,##0.00_);_(&quot;$&quot;* \(#,##0.00\);_(&quot;$&quot;* &quot;-&quot;??_);_(@_)"/>
  </numFmts>
  <fonts count="5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1"/>
      <color theme="3" tint="0.79998168889431442"/>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s>
  <fills count="20">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FF0000"/>
        <bgColor indexed="64"/>
      </patternFill>
    </fill>
  </fills>
  <borders count="7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43">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0" fontId="4" fillId="0" borderId="0" xfId="0" applyNumberFormat="1" applyFont="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169" fontId="2" fillId="0" borderId="0" xfId="0" applyNumberFormat="1" applyFont="1" applyAlignment="1">
      <alignment horizontal="right" wrapText="1"/>
    </xf>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2" fillId="18" borderId="0" xfId="12" applyFill="1"/>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0" fillId="0" borderId="1" xfId="0" applyBorder="1" applyAlignment="1">
      <alignment horizontal="center" vertical="center" wrapText="1"/>
    </xf>
    <xf numFmtId="169" fontId="7" fillId="0" borderId="1" xfId="5" applyNumberFormat="1" applyFont="1" applyBorder="1" applyAlignment="1">
      <alignment horizontal="center" vertical="center" wrapText="1"/>
    </xf>
    <xf numFmtId="169" fontId="7" fillId="0" borderId="2" xfId="5" applyNumberFormat="1" applyFon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28" fillId="0" borderId="1" xfId="12" applyFont="1" applyBorder="1" applyAlignment="1">
      <alignment horizontal="center" vertical="center"/>
    </xf>
    <xf numFmtId="14" fontId="40" fillId="0" borderId="1" xfId="12" applyNumberFormat="1" applyFont="1" applyBorder="1" applyAlignment="1">
      <alignment horizontal="center" vertical="center"/>
    </xf>
    <xf numFmtId="0" fontId="52" fillId="0" borderId="8" xfId="12" applyFont="1" applyBorder="1" applyAlignment="1">
      <alignment vertical="center"/>
    </xf>
    <xf numFmtId="0" fontId="52" fillId="0" borderId="9" xfId="12" applyFont="1" applyBorder="1" applyAlignment="1">
      <alignment vertical="center"/>
    </xf>
    <xf numFmtId="0" fontId="52" fillId="0" borderId="10" xfId="12" applyFont="1" applyBorder="1" applyAlignment="1">
      <alignment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38" fontId="8" fillId="18" borderId="1" xfId="0" applyNumberFormat="1" applyFont="1" applyFill="1" applyBorder="1" applyAlignment="1">
      <alignment horizontal="center" vertical="center" wrapText="1"/>
    </xf>
    <xf numFmtId="0" fontId="28" fillId="0" borderId="1" xfId="1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2" xfId="2" applyFont="1" applyBorder="1" applyAlignment="1">
      <alignment horizontal="center" vertical="center" wrapText="1"/>
    </xf>
    <xf numFmtId="0" fontId="7" fillId="0" borderId="4" xfId="2" applyFont="1" applyBorder="1" applyAlignment="1">
      <alignment horizontal="center" vertical="center" wrapText="1"/>
    </xf>
    <xf numFmtId="0" fontId="7" fillId="0" borderId="3" xfId="2"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7" fillId="0" borderId="3" xfId="2" applyFont="1" applyBorder="1" applyAlignment="1">
      <alignment horizontal="center" vertical="center"/>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4" fontId="7" fillId="18" borderId="1" xfId="0" applyNumberFormat="1" applyFont="1" applyFill="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0" fontId="8" fillId="0" borderId="1" xfId="2" applyFont="1" applyBorder="1" applyAlignment="1">
      <alignment horizontal="center" vertical="center"/>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4" xfId="0" applyFont="1" applyBorder="1" applyAlignment="1">
      <alignment horizontal="center" vertical="center" wrapText="1"/>
    </xf>
    <xf numFmtId="0" fontId="7" fillId="0" borderId="62" xfId="0" applyFont="1" applyBorder="1" applyAlignment="1">
      <alignment horizontal="center" vertical="center" wrapText="1"/>
    </xf>
    <xf numFmtId="0" fontId="7" fillId="0" borderId="15"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18" borderId="2" xfId="0" applyFont="1" applyFill="1" applyBorder="1" applyAlignment="1">
      <alignment horizontal="center" vertical="center" wrapText="1"/>
    </xf>
    <xf numFmtId="0" fontId="8" fillId="18" borderId="4" xfId="0" applyFont="1" applyFill="1" applyBorder="1" applyAlignment="1">
      <alignment horizontal="center" vertical="center" wrapText="1"/>
    </xf>
    <xf numFmtId="38" fontId="11" fillId="18" borderId="2" xfId="0" applyNumberFormat="1" applyFont="1" applyFill="1" applyBorder="1" applyAlignment="1">
      <alignment vertical="center" wrapText="1"/>
    </xf>
    <xf numFmtId="38" fontId="11" fillId="18" borderId="3" xfId="0" applyNumberFormat="1" applyFont="1" applyFill="1" applyBorder="1" applyAlignment="1">
      <alignment vertical="center" wrapText="1"/>
    </xf>
    <xf numFmtId="38" fontId="11" fillId="18" borderId="4" xfId="0" applyNumberFormat="1" applyFont="1" applyFill="1" applyBorder="1" applyAlignment="1">
      <alignment vertical="center" wrapText="1"/>
    </xf>
    <xf numFmtId="38" fontId="11" fillId="18" borderId="2" xfId="0" applyNumberFormat="1" applyFont="1" applyFill="1" applyBorder="1" applyAlignment="1">
      <alignment horizontal="left" vertical="center" wrapText="1"/>
    </xf>
    <xf numFmtId="38" fontId="11" fillId="18" borderId="3" xfId="0" applyNumberFormat="1" applyFont="1" applyFill="1" applyBorder="1" applyAlignment="1">
      <alignment horizontal="left" vertical="center" wrapText="1"/>
    </xf>
    <xf numFmtId="38" fontId="11" fillId="18" borderId="4" xfId="0" applyNumberFormat="1" applyFont="1" applyFill="1" applyBorder="1" applyAlignment="1">
      <alignment horizontal="left" vertical="center" wrapText="1"/>
    </xf>
    <xf numFmtId="14" fontId="7" fillId="18" borderId="2" xfId="0" applyNumberFormat="1" applyFont="1" applyFill="1" applyBorder="1" applyAlignment="1">
      <alignment horizontal="center" vertical="center" wrapText="1"/>
    </xf>
    <xf numFmtId="14" fontId="7" fillId="18" borderId="4"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7" fillId="0" borderId="1" xfId="0" applyFont="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6" fillId="0" borderId="1"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10" fontId="7" fillId="0" borderId="3" xfId="1" applyNumberFormat="1"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8" fillId="0" borderId="3"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3" borderId="6" xfId="0" applyNumberFormat="1"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0" borderId="6" xfId="0" applyFont="1" applyBorder="1" applyAlignment="1">
      <alignment horizontal="center" vertical="center" wrapText="1"/>
    </xf>
    <xf numFmtId="0" fontId="7" fillId="0" borderId="9"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50" fillId="0" borderId="5" xfId="0" applyFont="1" applyBorder="1" applyAlignment="1">
      <alignment horizontal="center" vertical="center" wrapText="1"/>
    </xf>
    <xf numFmtId="0" fontId="50" fillId="0" borderId="6" xfId="0" applyFont="1" applyBorder="1" applyAlignment="1">
      <alignment horizontal="center" vertical="center" wrapText="1"/>
    </xf>
    <xf numFmtId="0" fontId="50" fillId="0" borderId="7" xfId="0" applyFont="1" applyBorder="1" applyAlignment="1">
      <alignment horizontal="center" vertical="center" wrapText="1"/>
    </xf>
    <xf numFmtId="0" fontId="50" fillId="0" borderId="8" xfId="0" applyFont="1" applyBorder="1" applyAlignment="1">
      <alignment horizontal="center" vertical="center" wrapText="1"/>
    </xf>
    <xf numFmtId="0" fontId="50" fillId="0" borderId="9" xfId="0" applyFont="1" applyBorder="1" applyAlignment="1">
      <alignment horizontal="center" vertical="center" wrapText="1"/>
    </xf>
    <xf numFmtId="0" fontId="50" fillId="0" borderId="10" xfId="0" applyFont="1" applyBorder="1" applyAlignment="1">
      <alignment horizontal="center" vertical="center" wrapText="1"/>
    </xf>
    <xf numFmtId="0" fontId="8" fillId="3" borderId="1" xfId="0"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7" fillId="0" borderId="70" xfId="0" applyFont="1" applyBorder="1" applyAlignment="1">
      <alignment horizontal="left" vertical="center" wrapText="1"/>
    </xf>
    <xf numFmtId="0" fontId="7" fillId="0" borderId="71" xfId="0" applyFont="1" applyBorder="1" applyAlignment="1">
      <alignment horizontal="left" vertical="center" wrapText="1"/>
    </xf>
    <xf numFmtId="0" fontId="7" fillId="0" borderId="72" xfId="0" applyFont="1" applyBorder="1" applyAlignment="1">
      <alignment horizontal="left" vertical="center" wrapText="1"/>
    </xf>
    <xf numFmtId="0" fontId="7" fillId="0" borderId="70" xfId="0" applyFont="1" applyFill="1" applyBorder="1" applyAlignment="1">
      <alignment horizontal="center" vertical="center" wrapText="1"/>
    </xf>
    <xf numFmtId="0" fontId="7" fillId="0" borderId="72" xfId="0" applyFont="1" applyFill="1" applyBorder="1" applyAlignment="1">
      <alignment horizontal="center" vertical="center" wrapText="1"/>
    </xf>
    <xf numFmtId="0" fontId="7" fillId="0" borderId="0" xfId="0" applyFont="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0" borderId="0" xfId="0"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51" fillId="0" borderId="1" xfId="0" applyFont="1" applyBorder="1" applyAlignment="1">
      <alignment horizontal="center"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50" fillId="0" borderId="16" xfId="0" applyFont="1" applyBorder="1" applyAlignment="1">
      <alignment horizontal="center" vertical="center" wrapText="1"/>
    </xf>
    <xf numFmtId="0" fontId="50" fillId="0" borderId="0" xfId="0" applyFont="1" applyAlignment="1">
      <alignment horizontal="center" vertical="center" wrapText="1"/>
    </xf>
    <xf numFmtId="0" fontId="50" fillId="0" borderId="17"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7" fillId="0" borderId="14" xfId="0" applyFont="1" applyBorder="1" applyAlignment="1">
      <alignment horizontal="center" vertical="center"/>
    </xf>
    <xf numFmtId="0" fontId="7" fillId="0" borderId="62" xfId="0" applyFont="1" applyBorder="1" applyAlignment="1">
      <alignment horizontal="center" vertical="center"/>
    </xf>
    <xf numFmtId="0" fontId="7" fillId="0" borderId="15" xfId="0" applyFont="1" applyBorder="1" applyAlignment="1">
      <alignment horizontal="center" vertical="center"/>
    </xf>
    <xf numFmtId="0" fontId="7" fillId="0" borderId="1" xfId="0" applyFont="1" applyFill="1" applyBorder="1" applyAlignment="1">
      <alignment horizontal="center" vertical="center" wrapText="1"/>
    </xf>
    <xf numFmtId="0" fontId="7" fillId="18" borderId="2" xfId="0" applyFont="1" applyFill="1" applyBorder="1" applyAlignment="1">
      <alignment horizontal="center" vertical="center" wrapText="1"/>
    </xf>
    <xf numFmtId="0" fontId="7" fillId="18" borderId="4" xfId="0" applyFont="1" applyFill="1" applyBorder="1" applyAlignment="1">
      <alignment horizontal="center" vertical="center" wrapText="1"/>
    </xf>
    <xf numFmtId="38" fontId="7" fillId="18" borderId="2" xfId="0" applyNumberFormat="1" applyFont="1" applyFill="1" applyBorder="1" applyAlignment="1">
      <alignment horizontal="justify" vertical="center" wrapText="1"/>
    </xf>
    <xf numFmtId="38" fontId="7" fillId="18" borderId="3" xfId="0" applyNumberFormat="1" applyFont="1" applyFill="1" applyBorder="1" applyAlignment="1">
      <alignment horizontal="justify" vertical="center" wrapText="1"/>
    </xf>
    <xf numFmtId="38" fontId="7" fillId="18" borderId="4" xfId="0" applyNumberFormat="1" applyFont="1" applyFill="1" applyBorder="1" applyAlignment="1">
      <alignment horizontal="justify" vertical="center" wrapText="1"/>
    </xf>
    <xf numFmtId="38" fontId="7" fillId="18" borderId="2" xfId="0" applyNumberFormat="1" applyFont="1" applyFill="1" applyBorder="1" applyAlignment="1">
      <alignment horizontal="center" vertical="center" wrapText="1"/>
    </xf>
    <xf numFmtId="38" fontId="7" fillId="18" borderId="3" xfId="0" applyNumberFormat="1" applyFont="1" applyFill="1" applyBorder="1" applyAlignment="1">
      <alignment horizontal="center" vertical="center" wrapText="1"/>
    </xf>
    <xf numFmtId="38" fontId="7" fillId="18" borderId="4" xfId="0" applyNumberFormat="1" applyFont="1" applyFill="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5" fillId="6" borderId="1" xfId="0" applyNumberFormat="1" applyFont="1" applyFill="1" applyBorder="1" applyAlignment="1">
      <alignment horizontal="justify" vertical="center" wrapText="1"/>
    </xf>
    <xf numFmtId="0" fontId="8" fillId="0" borderId="1" xfId="2"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 fontId="5" fillId="0" borderId="14" xfId="0" applyNumberFormat="1" applyFont="1" applyBorder="1" applyAlignment="1">
      <alignment horizontal="center" vertical="center"/>
    </xf>
    <xf numFmtId="1" fontId="5" fillId="0" borderId="62" xfId="0" applyNumberFormat="1" applyFont="1" applyBorder="1" applyAlignment="1">
      <alignment horizontal="center" vertical="center"/>
    </xf>
    <xf numFmtId="1" fontId="5" fillId="0" borderId="15" xfId="0" applyNumberFormat="1" applyFont="1" applyBorder="1" applyAlignment="1">
      <alignment horizontal="center" vertical="center"/>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7" fillId="18" borderId="2" xfId="0" applyFont="1" applyFill="1" applyBorder="1" applyAlignment="1">
      <alignment horizontal="left" vertical="center" wrapText="1"/>
    </xf>
    <xf numFmtId="0" fontId="7" fillId="18" borderId="3" xfId="0" applyFont="1" applyFill="1" applyBorder="1" applyAlignment="1">
      <alignment horizontal="left" vertical="center" wrapText="1"/>
    </xf>
    <xf numFmtId="0" fontId="7" fillId="18" borderId="4" xfId="0" applyFont="1" applyFill="1" applyBorder="1" applyAlignment="1">
      <alignment horizontal="left" vertical="center" wrapText="1"/>
    </xf>
    <xf numFmtId="0" fontId="13" fillId="12" borderId="8" xfId="0" applyFont="1" applyFill="1" applyBorder="1" applyAlignment="1">
      <alignment horizontal="center" vertical="center" textRotation="90" wrapText="1"/>
    </xf>
    <xf numFmtId="0" fontId="5" fillId="18" borderId="1" xfId="0" applyFont="1" applyFill="1" applyBorder="1" applyAlignment="1">
      <alignment horizontal="center" vertical="center" wrapText="1"/>
    </xf>
    <xf numFmtId="0" fontId="8" fillId="19" borderId="8" xfId="0" applyFont="1" applyFill="1" applyBorder="1" applyAlignment="1">
      <alignment horizontal="left" vertical="center" wrapText="1"/>
    </xf>
    <xf numFmtId="0" fontId="8" fillId="19" borderId="9"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18" borderId="41" xfId="0" applyFont="1" applyFill="1" applyBorder="1" applyAlignment="1">
      <alignment horizontal="center" vertical="center" wrapText="1"/>
    </xf>
    <xf numFmtId="0" fontId="5" fillId="18" borderId="65" xfId="0" applyFont="1" applyFill="1" applyBorder="1" applyAlignment="1">
      <alignment horizontal="center" vertical="center" wrapText="1"/>
    </xf>
    <xf numFmtId="0" fontId="5" fillId="18"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1" fillId="0" borderId="1" xfId="0" applyFont="1" applyBorder="1" applyAlignment="1">
      <alignment horizontal="center" vertical="center" wrapText="1"/>
    </xf>
    <xf numFmtId="0" fontId="25" fillId="0" borderId="1" xfId="0" applyFont="1" applyBorder="1" applyAlignment="1">
      <alignment horizontal="center" vertical="center" wrapText="1"/>
    </xf>
    <xf numFmtId="0" fontId="5" fillId="18" borderId="2" xfId="0" applyFont="1" applyFill="1" applyBorder="1" applyAlignment="1">
      <alignment horizontal="center" vertical="center" wrapText="1"/>
    </xf>
    <xf numFmtId="0" fontId="5" fillId="18" borderId="3" xfId="0" applyFont="1" applyFill="1" applyBorder="1" applyAlignment="1">
      <alignment horizontal="center" vertical="center"/>
    </xf>
    <xf numFmtId="0" fontId="5" fillId="18" borderId="4" xfId="0" applyFont="1" applyFill="1" applyBorder="1" applyAlignment="1">
      <alignment horizontal="center" vertical="center"/>
    </xf>
    <xf numFmtId="0" fontId="25" fillId="0" borderId="4" xfId="0" applyFont="1" applyBorder="1" applyAlignment="1">
      <alignment horizontal="center" vertical="center" wrapText="1"/>
    </xf>
    <xf numFmtId="0" fontId="5" fillId="18" borderId="5" xfId="0" applyFont="1" applyFill="1" applyBorder="1" applyAlignment="1">
      <alignment horizontal="center" vertical="center" wrapText="1"/>
    </xf>
    <xf numFmtId="0" fontId="5" fillId="18" borderId="6" xfId="0" applyFont="1" applyFill="1" applyBorder="1" applyAlignment="1">
      <alignment horizontal="center" vertical="center" wrapText="1"/>
    </xf>
    <xf numFmtId="0" fontId="5" fillId="18" borderId="7" xfId="0" applyFont="1" applyFill="1" applyBorder="1" applyAlignment="1">
      <alignment horizontal="center" vertical="center" wrapText="1"/>
    </xf>
    <xf numFmtId="0" fontId="5" fillId="18" borderId="8" xfId="0" applyFont="1" applyFill="1" applyBorder="1" applyAlignment="1">
      <alignment horizontal="center" vertical="center" wrapText="1"/>
    </xf>
    <xf numFmtId="0" fontId="5" fillId="18" borderId="9" xfId="0" applyFont="1" applyFill="1" applyBorder="1" applyAlignment="1">
      <alignment horizontal="center" vertical="center" wrapText="1"/>
    </xf>
    <xf numFmtId="0" fontId="5" fillId="18" borderId="10" xfId="0" applyFont="1" applyFill="1" applyBorder="1" applyAlignment="1">
      <alignment horizontal="center" vertical="center" wrapText="1"/>
    </xf>
    <xf numFmtId="0" fontId="5" fillId="18" borderId="3" xfId="0" applyFont="1" applyFill="1" applyBorder="1" applyAlignment="1">
      <alignment horizontal="center" vertical="center" wrapText="1"/>
    </xf>
    <xf numFmtId="0" fontId="33" fillId="0" borderId="0" xfId="0" applyFont="1" applyAlignment="1">
      <alignment horizontal="left" vertical="top" wrapText="1"/>
    </xf>
    <xf numFmtId="0" fontId="6" fillId="18" borderId="2" xfId="0" applyFont="1" applyFill="1" applyBorder="1" applyAlignment="1">
      <alignment horizontal="center" vertical="center" wrapText="1"/>
    </xf>
    <xf numFmtId="0" fontId="6" fillId="18" borderId="3" xfId="0" applyFont="1" applyFill="1" applyBorder="1" applyAlignment="1">
      <alignment horizontal="center" vertical="center" wrapText="1"/>
    </xf>
    <xf numFmtId="0" fontId="6" fillId="18" borderId="4" xfId="0" applyFont="1" applyFill="1" applyBorder="1" applyAlignment="1">
      <alignment horizontal="center" vertical="center" wrapText="1"/>
    </xf>
    <xf numFmtId="0" fontId="5" fillId="18" borderId="16" xfId="0" applyFont="1" applyFill="1" applyBorder="1" applyAlignment="1">
      <alignment horizontal="center" vertical="center" wrapText="1"/>
    </xf>
    <xf numFmtId="0" fontId="5" fillId="18" borderId="0" xfId="0" applyFont="1" applyFill="1" applyAlignment="1">
      <alignment horizontal="center" vertical="center" wrapText="1"/>
    </xf>
    <xf numFmtId="0" fontId="5" fillId="18" borderId="4" xfId="0" applyFont="1" applyFill="1" applyBorder="1" applyAlignment="1">
      <alignment horizontal="center" vertical="center" wrapText="1"/>
    </xf>
    <xf numFmtId="0" fontId="8" fillId="18" borderId="3" xfId="0" applyFont="1" applyFill="1" applyBorder="1" applyAlignment="1">
      <alignment horizontal="center" vertical="center"/>
    </xf>
    <xf numFmtId="0" fontId="8" fillId="18" borderId="4" xfId="0" applyFont="1" applyFill="1" applyBorder="1" applyAlignment="1">
      <alignment horizontal="center" vertical="center"/>
    </xf>
    <xf numFmtId="49" fontId="7" fillId="18" borderId="1" xfId="0" applyNumberFormat="1" applyFont="1" applyFill="1" applyBorder="1" applyAlignment="1">
      <alignment horizontal="left" vertical="center" wrapText="1"/>
    </xf>
    <xf numFmtId="49" fontId="14" fillId="18" borderId="1" xfId="0" applyNumberFormat="1"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9" fillId="18" borderId="2" xfId="0" applyNumberFormat="1" applyFont="1" applyFill="1" applyBorder="1" applyAlignment="1">
      <alignment horizontal="left" vertical="center" wrapText="1"/>
    </xf>
    <xf numFmtId="49" fontId="9" fillId="18" borderId="3" xfId="0" applyNumberFormat="1" applyFont="1" applyFill="1" applyBorder="1" applyAlignment="1">
      <alignment horizontal="left" vertical="center" wrapText="1"/>
    </xf>
    <xf numFmtId="49" fontId="9" fillId="18" borderId="4" xfId="0" applyNumberFormat="1" applyFont="1" applyFill="1" applyBorder="1" applyAlignment="1">
      <alignment horizontal="left" vertical="center" wrapText="1"/>
    </xf>
    <xf numFmtId="49" fontId="9" fillId="18" borderId="2" xfId="0" applyNumberFormat="1" applyFont="1" applyFill="1" applyBorder="1" applyAlignment="1">
      <alignment vertical="center" wrapText="1"/>
    </xf>
    <xf numFmtId="49" fontId="9" fillId="18" borderId="3" xfId="0" applyNumberFormat="1" applyFont="1" applyFill="1" applyBorder="1" applyAlignment="1">
      <alignment vertical="center" wrapText="1"/>
    </xf>
    <xf numFmtId="49" fontId="9" fillId="18" borderId="4" xfId="0" applyNumberFormat="1" applyFont="1" applyFill="1" applyBorder="1" applyAlignment="1">
      <alignment vertical="center" wrapText="1"/>
    </xf>
    <xf numFmtId="49" fontId="9" fillId="18" borderId="2" xfId="0" applyNumberFormat="1" applyFont="1" applyFill="1" applyBorder="1" applyAlignment="1">
      <alignment horizontal="center" vertical="center" wrapText="1"/>
    </xf>
    <xf numFmtId="49" fontId="9" fillId="18" borderId="3" xfId="0" applyNumberFormat="1" applyFont="1" applyFill="1" applyBorder="1" applyAlignment="1">
      <alignment horizontal="center" vertical="center" wrapText="1"/>
    </xf>
    <xf numFmtId="49" fontId="9" fillId="18" borderId="4" xfId="0" applyNumberFormat="1" applyFont="1" applyFill="1" applyBorder="1" applyAlignment="1">
      <alignment horizontal="center" vertical="center" wrapText="1"/>
    </xf>
    <xf numFmtId="49" fontId="9" fillId="18" borderId="1" xfId="0" applyNumberFormat="1" applyFont="1" applyFill="1" applyBorder="1" applyAlignment="1">
      <alignment horizontal="left" vertical="center" wrapText="1"/>
    </xf>
    <xf numFmtId="0" fontId="7" fillId="0" borderId="1" xfId="2" applyFont="1" applyBorder="1" applyAlignment="1">
      <alignment horizontal="left"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18" borderId="2" xfId="0" applyFont="1" applyFill="1" applyBorder="1" applyAlignment="1">
      <alignment horizontal="left" vertical="center" wrapText="1"/>
    </xf>
    <xf numFmtId="0" fontId="6" fillId="18" borderId="3" xfId="0" applyFont="1" applyFill="1" applyBorder="1" applyAlignment="1">
      <alignment horizontal="left" vertical="center" wrapText="1"/>
    </xf>
    <xf numFmtId="0" fontId="6" fillId="18"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18" borderId="2" xfId="0" applyNumberFormat="1" applyFont="1" applyFill="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8" fillId="0" borderId="1"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3" fillId="12" borderId="14" xfId="0" applyFont="1" applyFill="1" applyBorder="1" applyAlignment="1">
      <alignment horizontal="center" vertical="center" textRotation="90" wrapText="1"/>
    </xf>
    <xf numFmtId="0" fontId="13" fillId="12" borderId="62" xfId="0" applyFont="1" applyFill="1" applyBorder="1" applyAlignment="1">
      <alignment horizontal="center" vertical="center" textRotation="90"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7" fillId="6" borderId="1" xfId="0" applyFont="1" applyFill="1" applyBorder="1" applyAlignment="1">
      <alignment horizontal="left"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8" fillId="18" borderId="1" xfId="0" applyFont="1" applyFill="1" applyBorder="1" applyAlignment="1">
      <alignment horizontal="center" vertical="center" wrapText="1"/>
    </xf>
    <xf numFmtId="0" fontId="7" fillId="18" borderId="1"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14" fontId="7" fillId="0" borderId="70" xfId="0" applyNumberFormat="1" applyFont="1" applyBorder="1" applyAlignment="1">
      <alignment horizontal="center" vertical="center" wrapText="1"/>
    </xf>
    <xf numFmtId="14" fontId="7" fillId="0" borderId="72" xfId="0" applyNumberFormat="1" applyFont="1" applyBorder="1" applyAlignment="1">
      <alignment horizontal="center" vertical="center" wrapText="1"/>
    </xf>
    <xf numFmtId="0" fontId="7" fillId="0" borderId="70" xfId="0" applyFont="1" applyBorder="1" applyAlignment="1">
      <alignment horizontal="center" vertical="center" wrapText="1"/>
    </xf>
    <xf numFmtId="0" fontId="7" fillId="0" borderId="71" xfId="0" applyFont="1" applyBorder="1" applyAlignment="1">
      <alignment horizontal="center" vertical="center" wrapText="1"/>
    </xf>
    <xf numFmtId="0" fontId="7" fillId="0" borderId="72" xfId="0"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68" fontId="7" fillId="6" borderId="1" xfId="3" applyNumberFormat="1" applyFont="1" applyFill="1" applyBorder="1" applyAlignment="1">
      <alignment horizontal="center" vertical="center"/>
    </xf>
    <xf numFmtId="9" fontId="8" fillId="0" borderId="1" xfId="0" applyNumberFormat="1" applyFont="1" applyBorder="1" applyAlignment="1">
      <alignment horizontal="center" vertical="center" wrapText="1"/>
    </xf>
    <xf numFmtId="14" fontId="7" fillId="0" borderId="2" xfId="0" applyNumberFormat="1" applyFont="1" applyBorder="1" applyAlignment="1">
      <alignment horizontal="center" vertical="center" wrapText="1"/>
    </xf>
    <xf numFmtId="0" fontId="7" fillId="0" borderId="73" xfId="0" applyFont="1" applyBorder="1" applyAlignment="1">
      <alignment horizontal="center" vertical="center" wrapText="1"/>
    </xf>
    <xf numFmtId="0" fontId="7" fillId="0" borderId="74" xfId="0" applyFont="1" applyBorder="1" applyAlignment="1">
      <alignment horizontal="center" vertical="center" wrapText="1"/>
    </xf>
    <xf numFmtId="0" fontId="7" fillId="0" borderId="75" xfId="0" applyFont="1" applyBorder="1" applyAlignment="1">
      <alignment horizontal="center" vertical="center" wrapText="1"/>
    </xf>
    <xf numFmtId="38" fontId="7" fillId="18" borderId="5" xfId="0" applyNumberFormat="1" applyFont="1" applyFill="1" applyBorder="1" applyAlignment="1">
      <alignment horizontal="center" vertical="center" wrapText="1"/>
    </xf>
    <xf numFmtId="38" fontId="7" fillId="18" borderId="6" xfId="0" applyNumberFormat="1" applyFont="1" applyFill="1" applyBorder="1" applyAlignment="1">
      <alignment horizontal="center" vertical="center" wrapText="1"/>
    </xf>
    <xf numFmtId="38" fontId="7" fillId="18" borderId="7" xfId="0" applyNumberFormat="1" applyFont="1" applyFill="1" applyBorder="1" applyAlignment="1">
      <alignment horizontal="center" vertical="center" wrapText="1"/>
    </xf>
    <xf numFmtId="38" fontId="7" fillId="18" borderId="16" xfId="0" applyNumberFormat="1" applyFont="1" applyFill="1" applyBorder="1" applyAlignment="1">
      <alignment horizontal="center" vertical="center" wrapText="1"/>
    </xf>
    <xf numFmtId="38" fontId="7" fillId="18" borderId="0" xfId="0" applyNumberFormat="1" applyFont="1" applyFill="1" applyBorder="1" applyAlignment="1">
      <alignment horizontal="center" vertical="center" wrapText="1"/>
    </xf>
    <xf numFmtId="38" fontId="7" fillId="18" borderId="17" xfId="0" applyNumberFormat="1" applyFont="1" applyFill="1" applyBorder="1" applyAlignment="1">
      <alignment horizontal="center" vertical="center" wrapText="1"/>
    </xf>
    <xf numFmtId="38" fontId="7" fillId="18" borderId="8" xfId="0" applyNumberFormat="1" applyFont="1" applyFill="1" applyBorder="1" applyAlignment="1">
      <alignment horizontal="center" vertical="center" wrapText="1"/>
    </xf>
    <xf numFmtId="38" fontId="7" fillId="18" borderId="9" xfId="0" applyNumberFormat="1" applyFont="1" applyFill="1" applyBorder="1" applyAlignment="1">
      <alignment horizontal="center" vertical="center" wrapText="1"/>
    </xf>
    <xf numFmtId="38" fontId="7" fillId="18" borderId="10" xfId="0" applyNumberFormat="1" applyFont="1" applyFill="1" applyBorder="1" applyAlignment="1">
      <alignment horizontal="center" vertical="center" wrapText="1"/>
    </xf>
    <xf numFmtId="0" fontId="6" fillId="18" borderId="1" xfId="0" applyFont="1" applyFill="1" applyBorder="1" applyAlignment="1">
      <alignment horizontal="center" vertical="center" wrapText="1"/>
    </xf>
    <xf numFmtId="168" fontId="7" fillId="6" borderId="2" xfId="3" applyNumberFormat="1" applyFont="1" applyFill="1" applyBorder="1" applyAlignment="1">
      <alignment horizontal="center" vertical="center" wrapText="1"/>
    </xf>
    <xf numFmtId="168" fontId="7" fillId="6" borderId="4" xfId="3" applyNumberFormat="1"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8" fillId="0" borderId="3" xfId="0" applyFont="1" applyBorder="1" applyAlignment="1">
      <alignment horizontal="center" vertical="center"/>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45" xfId="0" applyFont="1" applyBorder="1" applyAlignment="1">
      <alignment horizontal="center" vertical="center"/>
    </xf>
    <xf numFmtId="0" fontId="12" fillId="0" borderId="56" xfId="0" applyFont="1" applyBorder="1" applyAlignment="1">
      <alignment horizontal="center" vertical="center"/>
    </xf>
    <xf numFmtId="0" fontId="12" fillId="0" borderId="63"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12" fillId="0" borderId="43"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29" xfId="0" applyFont="1" applyBorder="1" applyAlignment="1">
      <alignment horizontal="center" vertical="center"/>
    </xf>
    <xf numFmtId="0" fontId="12" fillId="0" borderId="32"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3" fontId="12" fillId="0" borderId="52" xfId="0" applyNumberFormat="1" applyFont="1" applyBorder="1" applyAlignment="1">
      <alignment horizontal="center" vertical="center"/>
    </xf>
    <xf numFmtId="173"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14"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20" fillId="0" borderId="33" xfId="0" applyFont="1" applyBorder="1" applyAlignment="1">
      <alignment horizontal="left" vertical="center" wrapText="1"/>
    </xf>
    <xf numFmtId="0" fontId="12" fillId="0" borderId="59" xfId="0" applyFont="1" applyBorder="1" applyAlignment="1">
      <alignment horizontal="center" vertical="center"/>
    </xf>
    <xf numFmtId="0" fontId="20" fillId="0" borderId="0" xfId="0" applyFont="1" applyAlignment="1">
      <alignment horizontal="left" wrapText="1"/>
    </xf>
    <xf numFmtId="176" fontId="4" fillId="0" borderId="6" xfId="0" applyNumberFormat="1" applyFont="1" applyBorder="1" applyAlignment="1">
      <alignment wrapText="1"/>
    </xf>
    <xf numFmtId="0" fontId="0" fillId="0" borderId="6" xfId="0" applyBorder="1" applyAlignment="1">
      <alignment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right" wrapText="1"/>
    </xf>
    <xf numFmtId="169" fontId="46" fillId="0" borderId="2" xfId="14" applyNumberFormat="1" applyBorder="1" applyAlignment="1">
      <alignment horizontal="right" wrapText="1"/>
    </xf>
    <xf numFmtId="169" fontId="46" fillId="0" borderId="4" xfId="14" applyNumberFormat="1" applyBorder="1" applyAlignment="1">
      <alignment horizontal="right" wrapText="1"/>
    </xf>
    <xf numFmtId="169" fontId="5" fillId="0" borderId="14" xfId="0" applyNumberFormat="1" applyFont="1" applyBorder="1" applyAlignment="1">
      <alignment horizontal="right" vertical="center" wrapText="1"/>
    </xf>
    <xf numFmtId="169" fontId="5" fillId="0" borderId="15" xfId="0" applyNumberFormat="1" applyFont="1" applyBorder="1" applyAlignment="1">
      <alignment horizontal="righ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0" fontId="20" fillId="0" borderId="2" xfId="0" applyFont="1" applyBorder="1" applyAlignment="1">
      <alignment vertical="center" wrapText="1"/>
    </xf>
    <xf numFmtId="0" fontId="20" fillId="0" borderId="4" xfId="0" applyFont="1" applyBorder="1" applyAlignment="1">
      <alignment vertical="center"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69"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9"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42" fillId="0" borderId="0" xfId="12" applyFont="1" applyBorder="1" applyAlignment="1">
      <alignment horizontal="center" vertical="center"/>
    </xf>
    <xf numFmtId="0" fontId="28" fillId="0" borderId="66"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66" xfId="12" applyFont="1" applyBorder="1" applyAlignment="1">
      <alignment horizontal="center"/>
    </xf>
    <xf numFmtId="0" fontId="28" fillId="0" borderId="63" xfId="12" applyFont="1" applyBorder="1" applyAlignment="1">
      <alignment horizontal="center" vertical="center"/>
    </xf>
    <xf numFmtId="0" fontId="28" fillId="0" borderId="65" xfId="12" applyFont="1" applyBorder="1" applyAlignment="1">
      <alignment horizontal="center" vertical="center"/>
    </xf>
    <xf numFmtId="0" fontId="28" fillId="0" borderId="59" xfId="12" applyFont="1" applyBorder="1" applyAlignment="1">
      <alignment horizontal="center" vertical="center"/>
    </xf>
    <xf numFmtId="0" fontId="28" fillId="14" borderId="20" xfId="12" applyFont="1" applyFill="1" applyBorder="1" applyAlignment="1">
      <alignment horizontal="center" vertical="center" wrapText="1"/>
    </xf>
    <xf numFmtId="0" fontId="28" fillId="14" borderId="18" xfId="12" applyFont="1" applyFill="1" applyBorder="1" applyAlignment="1">
      <alignment horizontal="center" vertical="center" wrapText="1"/>
    </xf>
    <xf numFmtId="0" fontId="28" fillId="14" borderId="19" xfId="12" applyFont="1" applyFill="1" applyBorder="1" applyAlignment="1">
      <alignment horizontal="center" vertical="center" wrapText="1"/>
    </xf>
    <xf numFmtId="0" fontId="0" fillId="14" borderId="20" xfId="12" applyFont="1" applyFill="1" applyBorder="1" applyAlignment="1">
      <alignment horizontal="center" vertical="center" wrapText="1"/>
    </xf>
    <xf numFmtId="0" fontId="2" fillId="14" borderId="18" xfId="12" applyFill="1" applyBorder="1" applyAlignment="1">
      <alignment horizontal="center" vertical="center" wrapText="1"/>
    </xf>
    <xf numFmtId="0" fontId="2" fillId="14" borderId="19"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28" fillId="0" borderId="50" xfId="12" applyFont="1" applyBorder="1" applyAlignment="1">
      <alignment horizontal="center" vertical="center"/>
    </xf>
    <xf numFmtId="0" fontId="47" fillId="0" borderId="44" xfId="12" applyFont="1" applyBorder="1" applyAlignment="1">
      <alignment horizontal="center" vertical="center"/>
    </xf>
    <xf numFmtId="0" fontId="47" fillId="0" borderId="51" xfId="12" applyFont="1" applyBorder="1" applyAlignment="1">
      <alignment horizontal="center" vertical="center"/>
    </xf>
    <xf numFmtId="0" fontId="3" fillId="0" borderId="26" xfId="12" applyFont="1" applyFill="1" applyBorder="1" applyAlignment="1">
      <alignment horizontal="center" vertical="center" wrapText="1"/>
    </xf>
    <xf numFmtId="0" fontId="3" fillId="0" borderId="27" xfId="12" applyFont="1" applyFill="1" applyBorder="1" applyAlignment="1">
      <alignment horizontal="center" vertical="center" wrapText="1"/>
    </xf>
    <xf numFmtId="0" fontId="3" fillId="0" borderId="28" xfId="12" applyFont="1" applyFill="1" applyBorder="1" applyAlignment="1">
      <alignment horizontal="center" vertical="center" wrapText="1"/>
    </xf>
    <xf numFmtId="0" fontId="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31" fillId="0" borderId="20" xfId="12" applyFont="1" applyBorder="1" applyAlignment="1">
      <alignment horizontal="center" vertical="center" wrapText="1"/>
    </xf>
    <xf numFmtId="0" fontId="31" fillId="0" borderId="18" xfId="12" applyFont="1" applyBorder="1" applyAlignment="1">
      <alignment horizontal="center" vertical="center" wrapText="1"/>
    </xf>
    <xf numFmtId="0" fontId="31" fillId="0" borderId="19" xfId="12" applyFont="1" applyBorder="1" applyAlignment="1">
      <alignment horizontal="center" vertical="center" wrapText="1"/>
    </xf>
    <xf numFmtId="0" fontId="31" fillId="0" borderId="26" xfId="12" applyFont="1" applyBorder="1" applyAlignment="1">
      <alignment horizontal="center" vertical="center" wrapText="1"/>
    </xf>
    <xf numFmtId="0" fontId="31" fillId="0" borderId="27" xfId="12" applyFont="1" applyBorder="1" applyAlignment="1">
      <alignment horizontal="center" vertical="center" wrapText="1"/>
    </xf>
    <xf numFmtId="0" fontId="31" fillId="0" borderId="28" xfId="12"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31" fillId="18" borderId="50" xfId="12" applyFont="1" applyFill="1" applyBorder="1" applyAlignment="1">
      <alignment horizontal="center" vertical="center" wrapText="1"/>
    </xf>
    <xf numFmtId="0" fontId="31" fillId="18" borderId="44" xfId="12" applyFont="1" applyFill="1" applyBorder="1" applyAlignment="1">
      <alignment horizontal="center" vertical="center" wrapText="1"/>
    </xf>
    <xf numFmtId="0" fontId="31" fillId="18" borderId="51" xfId="12" applyFont="1" applyFill="1" applyBorder="1" applyAlignment="1">
      <alignment horizontal="center" vertical="center" wrapText="1"/>
    </xf>
    <xf numFmtId="0" fontId="31" fillId="18" borderId="67" xfId="12" applyFont="1" applyFill="1" applyBorder="1" applyAlignment="1">
      <alignment horizontal="center" vertical="center" wrapText="1"/>
    </xf>
    <xf numFmtId="0" fontId="31" fillId="18" borderId="68" xfId="12" applyFont="1" applyFill="1" applyBorder="1" applyAlignment="1">
      <alignment horizontal="center" vertical="center" wrapText="1"/>
    </xf>
    <xf numFmtId="0" fontId="31" fillId="18" borderId="69" xfId="12" applyFont="1" applyFill="1" applyBorder="1" applyAlignment="1">
      <alignment horizontal="center" vertical="center" wrapText="1"/>
    </xf>
    <xf numFmtId="0" fontId="31" fillId="18" borderId="50" xfId="7" applyFont="1" applyFill="1" applyBorder="1" applyAlignment="1">
      <alignment horizontal="center" vertical="center" wrapText="1"/>
    </xf>
    <xf numFmtId="0" fontId="45" fillId="18" borderId="44" xfId="7" applyFont="1" applyFill="1" applyBorder="1" applyAlignment="1">
      <alignment horizontal="center" vertical="center" wrapText="1"/>
    </xf>
    <xf numFmtId="0" fontId="45" fillId="18" borderId="51" xfId="7" applyFont="1" applyFill="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64"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0" fillId="14" borderId="25" xfId="12" applyFont="1" applyFill="1" applyBorder="1" applyAlignment="1">
      <alignment horizontal="center" vertical="center" wrapText="1"/>
    </xf>
    <xf numFmtId="0" fontId="30" fillId="14" borderId="1" xfId="7" applyFont="1" applyFill="1" applyBorder="1" applyAlignment="1">
      <alignment horizontal="center" vertical="center" wrapText="1"/>
    </xf>
    <xf numFmtId="0" fontId="10" fillId="14" borderId="1" xfId="7" applyFont="1" applyFill="1" applyBorder="1" applyAlignment="1">
      <alignment horizontal="center" vertical="center" wrapText="1"/>
    </xf>
    <xf numFmtId="0" fontId="2" fillId="0" borderId="26" xfId="12" applyBorder="1" applyAlignment="1">
      <alignment horizontal="center"/>
    </xf>
    <xf numFmtId="0" fontId="2" fillId="0" borderId="27" xfId="12" applyBorder="1" applyAlignment="1">
      <alignment horizontal="center"/>
    </xf>
    <xf numFmtId="0" fontId="2" fillId="0" borderId="28" xfId="12" applyBorder="1" applyAlignment="1">
      <alignment horizontal="center"/>
    </xf>
    <xf numFmtId="0" fontId="3" fillId="14" borderId="20" xfId="12" applyFont="1" applyFill="1" applyBorder="1" applyAlignment="1">
      <alignment horizontal="center" vertical="center" wrapText="1"/>
    </xf>
    <xf numFmtId="0" fontId="3" fillId="14" borderId="18" xfId="12" applyFont="1" applyFill="1" applyBorder="1" applyAlignment="1">
      <alignment horizontal="center" vertical="center" wrapText="1"/>
    </xf>
    <xf numFmtId="0" fontId="3" fillId="14" borderId="19" xfId="12" applyFont="1"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9" fillId="0" borderId="1" xfId="12" applyFont="1" applyBorder="1" applyAlignment="1">
      <alignment horizontal="center" vertical="center"/>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2" fillId="0" borderId="20" xfId="12" applyFont="1" applyBorder="1" applyAlignment="1">
      <alignment horizontal="center" vertical="center"/>
    </xf>
    <xf numFmtId="0" fontId="32" fillId="0" borderId="19" xfId="12" applyFont="1" applyBorder="1" applyAlignment="1">
      <alignment horizontal="center" vertical="center"/>
    </xf>
    <xf numFmtId="0" fontId="32" fillId="0" borderId="25" xfId="12" applyFont="1" applyBorder="1" applyAlignment="1">
      <alignment horizontal="center" vertical="center"/>
    </xf>
    <xf numFmtId="0" fontId="32" fillId="0" borderId="24"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 fillId="0" borderId="2" xfId="12" applyNumberFormat="1" applyFont="1" applyBorder="1" applyAlignment="1">
      <alignment horizontal="center" vertical="center"/>
    </xf>
    <xf numFmtId="0" fontId="52" fillId="0" borderId="5" xfId="12" applyFont="1" applyBorder="1" applyAlignment="1">
      <alignment horizontal="center" vertical="center"/>
    </xf>
    <xf numFmtId="0" fontId="52" fillId="0" borderId="6" xfId="12" applyFont="1" applyBorder="1" applyAlignment="1">
      <alignment horizontal="center" vertical="center"/>
    </xf>
    <xf numFmtId="0" fontId="52" fillId="0" borderId="7" xfId="12" applyFont="1" applyBorder="1" applyAlignment="1">
      <alignment horizontal="center" vertical="center"/>
    </xf>
    <xf numFmtId="0" fontId="28" fillId="0" borderId="6" xfId="12" applyFont="1" applyBorder="1" applyAlignment="1">
      <alignment horizontal="center" vertical="center"/>
    </xf>
    <xf numFmtId="0" fontId="28" fillId="0" borderId="7" xfId="12" applyFont="1" applyBorder="1" applyAlignment="1">
      <alignment horizontal="center" vertical="center"/>
    </xf>
    <xf numFmtId="17" fontId="28" fillId="0" borderId="9" xfId="12" applyNumberFormat="1" applyFont="1" applyBorder="1" applyAlignment="1">
      <alignment horizontal="center" vertical="center"/>
    </xf>
    <xf numFmtId="17" fontId="28" fillId="0" borderId="10" xfId="12" applyNumberFormat="1" applyFont="1" applyBorder="1" applyAlignment="1">
      <alignment horizontal="center" vertical="center"/>
    </xf>
    <xf numFmtId="0" fontId="52" fillId="0" borderId="64" xfId="12" applyFont="1" applyBorder="1" applyAlignment="1">
      <alignment horizontal="center" vertical="center"/>
    </xf>
    <xf numFmtId="0" fontId="30" fillId="6" borderId="50" xfId="12" applyFont="1" applyFill="1" applyBorder="1" applyAlignment="1">
      <alignment horizontal="justify" vertical="top" wrapText="1"/>
    </xf>
    <xf numFmtId="0" fontId="30" fillId="6" borderId="44" xfId="12" applyFont="1" applyFill="1" applyBorder="1" applyAlignment="1">
      <alignment horizontal="justify" vertical="top" wrapText="1"/>
    </xf>
    <xf numFmtId="0" fontId="30" fillId="6" borderId="51" xfId="12" applyFont="1" applyFill="1" applyBorder="1" applyAlignment="1">
      <alignment horizontal="justify" vertical="top" wrapText="1"/>
    </xf>
    <xf numFmtId="0" fontId="0" fillId="6" borderId="50" xfId="12" applyFont="1" applyFill="1" applyBorder="1" applyAlignment="1">
      <alignment horizontal="justify" vertical="top" wrapText="1"/>
    </xf>
    <xf numFmtId="0" fontId="2" fillId="6" borderId="44" xfId="12" applyFill="1" applyBorder="1" applyAlignment="1">
      <alignment horizontal="justify" vertical="top" wrapText="1"/>
    </xf>
    <xf numFmtId="0" fontId="2" fillId="6" borderId="51" xfId="12" applyFill="1" applyBorder="1" applyAlignment="1">
      <alignment horizontal="justify" vertical="top"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(Formato!$F$214:$G$214,Formato!$H$214:$I$214)</c:f>
              <c:strCache>
                <c:ptCount val="3"/>
                <c:pt idx="0">
                  <c:v>Programado</c:v>
                </c:pt>
                <c:pt idx="2">
                  <c:v>Ejecutado</c:v>
                </c:pt>
              </c:strCache>
            </c:strRef>
          </c:cat>
          <c:val>
            <c:numRef>
              <c:f>(Formato!$F$215:$G$215,Formato!$H$215:$I$215)</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85373792"/>
        <c:axId val="1785374336"/>
      </c:barChart>
      <c:catAx>
        <c:axId val="17853737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74336"/>
        <c:crosses val="autoZero"/>
        <c:auto val="0"/>
        <c:lblAlgn val="ctr"/>
        <c:lblOffset val="100"/>
        <c:tickMarkSkip val="1"/>
        <c:noMultiLvlLbl val="0"/>
      </c:catAx>
      <c:valAx>
        <c:axId val="17853743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37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(Formato!$E$157:$F$157,Formato!$G$157:$H$157)</c:f>
              <c:strCache>
                <c:ptCount val="3"/>
                <c:pt idx="0">
                  <c:v>Programado</c:v>
                </c:pt>
                <c:pt idx="2">
                  <c:v>Ejecutado</c:v>
                </c:pt>
              </c:strCache>
            </c:strRef>
          </c:cat>
          <c:val>
            <c:numRef>
              <c:f>(Formato!$E$158:$F$158,Formato!$G$158:$H$158)</c:f>
              <c:numCache>
                <c:formatCode>0.00%</c:formatCode>
                <c:ptCount val="4"/>
                <c:pt idx="0">
                  <c:v>0.51459999999999995</c:v>
                </c:pt>
                <c:pt idx="2">
                  <c:v>0.63160000000000005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85374880"/>
        <c:axId val="1785382496"/>
      </c:barChart>
      <c:catAx>
        <c:axId val="17853748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82496"/>
        <c:crosses val="autoZero"/>
        <c:auto val="0"/>
        <c:lblAlgn val="ctr"/>
        <c:lblOffset val="100"/>
        <c:tickMarkSkip val="1"/>
        <c:noMultiLvlLbl val="0"/>
      </c:catAx>
      <c:valAx>
        <c:axId val="17853824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4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(Formato!$F$191:$G$191,Formato!$H$191:$I$191)</c:f>
              <c:strCache>
                <c:ptCount val="3"/>
                <c:pt idx="0">
                  <c:v>Programado</c:v>
                </c:pt>
                <c:pt idx="2">
                  <c:v>Ejecutado</c:v>
                </c:pt>
              </c:strCache>
            </c:strRef>
          </c:cat>
          <c:val>
            <c:numRef>
              <c:f>(Formato!$F$192:$G$192,Formato!$H$192:$I$192)</c:f>
              <c:numCache>
                <c:formatCode>0.00%</c:formatCode>
                <c:ptCount val="4"/>
                <c:pt idx="0">
                  <c:v>0.45569999999999999</c:v>
                </c:pt>
                <c:pt idx="2">
                  <c:v>0.53359999999999996</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85375424"/>
        <c:axId val="1785376512"/>
      </c:barChart>
      <c:catAx>
        <c:axId val="17853754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76512"/>
        <c:crosses val="autoZero"/>
        <c:auto val="0"/>
        <c:lblAlgn val="ctr"/>
        <c:lblOffset val="100"/>
        <c:tickMarkSkip val="1"/>
        <c:noMultiLvlLbl val="0"/>
      </c:catAx>
      <c:valAx>
        <c:axId val="17853765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54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(Formato!$E$229:$F$229,Formato!$G$229:$H$229)</c:f>
              <c:strCache>
                <c:ptCount val="3"/>
                <c:pt idx="0">
                  <c:v>Programado</c:v>
                </c:pt>
                <c:pt idx="2">
                  <c:v>Ejecutado</c:v>
                </c:pt>
              </c:strCache>
            </c:strRef>
          </c:cat>
          <c:val>
            <c:numRef>
              <c:f>(Formato!$E$230:$F$230,Formato!$G$230:$H$230)</c:f>
              <c:numCache>
                <c:formatCode>0.00%</c:formatCode>
                <c:ptCount val="4"/>
                <c:pt idx="0">
                  <c:v>0.61319999999999997</c:v>
                </c:pt>
                <c:pt idx="2">
                  <c:v>0.66720000000000002</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85381408"/>
        <c:axId val="1785377056"/>
      </c:barChart>
      <c:catAx>
        <c:axId val="17853814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77056"/>
        <c:crosses val="autoZero"/>
        <c:auto val="0"/>
        <c:lblAlgn val="ctr"/>
        <c:lblOffset val="100"/>
        <c:tickMarkSkip val="1"/>
        <c:noMultiLvlLbl val="0"/>
      </c:catAx>
      <c:valAx>
        <c:axId val="17853770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814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(Formato!$F$247:$G$247,Formato!$H$247:$I$247)</c:f>
              <c:strCache>
                <c:ptCount val="3"/>
                <c:pt idx="0">
                  <c:v>Programado</c:v>
                </c:pt>
                <c:pt idx="2">
                  <c:v>Ejecutado</c:v>
                </c:pt>
              </c:strCache>
            </c:strRef>
          </c:cat>
          <c:val>
            <c:numRef>
              <c:f>(Formato!$F$248:$G$248,Formato!$H$265:$I$265)</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85377600"/>
        <c:axId val="1785368896"/>
      </c:barChart>
      <c:catAx>
        <c:axId val="17853776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68896"/>
        <c:crosses val="autoZero"/>
        <c:auto val="0"/>
        <c:lblAlgn val="ctr"/>
        <c:lblOffset val="100"/>
        <c:tickMarkSkip val="1"/>
        <c:noMultiLvlLbl val="0"/>
      </c:catAx>
      <c:valAx>
        <c:axId val="17853688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7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Formato!$B$145:$D$150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Formato!$H$145:$H$150</c:f>
              <c:numCache>
                <c:formatCode>0.00%</c:formatCode>
                <c:ptCount val="6"/>
                <c:pt idx="0">
                  <c:v>0.63160000000000005</c:v>
                </c:pt>
                <c:pt idx="1">
                  <c:v>0.53359999999999996</c:v>
                </c:pt>
                <c:pt idx="2" formatCode="0%">
                  <c:v>1</c:v>
                </c:pt>
                <c:pt idx="3">
                  <c:v>0.66720000000000002</c:v>
                </c:pt>
                <c:pt idx="4">
                  <c:v>0.49349999999999999</c:v>
                </c:pt>
                <c:pt idx="5">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85369440"/>
        <c:axId val="1785378144"/>
      </c:barChart>
      <c:catAx>
        <c:axId val="17853694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8144"/>
        <c:crosses val="autoZero"/>
        <c:auto val="1"/>
        <c:lblAlgn val="ctr"/>
        <c:lblOffset val="100"/>
        <c:noMultiLvlLbl val="0"/>
      </c:catAx>
      <c:valAx>
        <c:axId val="178537814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694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8.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7.jpeg"/><Relationship Id="rId2" Type="http://schemas.openxmlformats.org/officeDocument/2006/relationships/image" Target="../media/image17.png"/><Relationship Id="rId1" Type="http://schemas.openxmlformats.org/officeDocument/2006/relationships/image" Target="../media/image7.jpeg"/><Relationship Id="rId6" Type="http://schemas.openxmlformats.org/officeDocument/2006/relationships/image" Target="../media/image21.jpeg"/><Relationship Id="rId11" Type="http://schemas.openxmlformats.org/officeDocument/2006/relationships/image" Target="../media/image26.jpeg"/><Relationship Id="rId5" Type="http://schemas.openxmlformats.org/officeDocument/2006/relationships/image" Target="../media/image20.jpeg"/><Relationship Id="rId10" Type="http://schemas.openxmlformats.org/officeDocument/2006/relationships/image" Target="../media/image25.jpeg"/><Relationship Id="rId4" Type="http://schemas.openxmlformats.org/officeDocument/2006/relationships/image" Target="../media/image19.jpeg"/><Relationship Id="rId9" Type="http://schemas.openxmlformats.org/officeDocument/2006/relationships/image" Target="../media/image24.jpeg"/><Relationship Id="rId14" Type="http://schemas.openxmlformats.org/officeDocument/2006/relationships/image" Target="../media/image2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5.jpeg"/><Relationship Id="rId13" Type="http://schemas.openxmlformats.org/officeDocument/2006/relationships/image" Target="../media/image40.jpeg"/><Relationship Id="rId18" Type="http://schemas.openxmlformats.org/officeDocument/2006/relationships/image" Target="../media/image45.jpeg"/><Relationship Id="rId26" Type="http://schemas.openxmlformats.org/officeDocument/2006/relationships/image" Target="../media/image53.jpeg"/><Relationship Id="rId3" Type="http://schemas.openxmlformats.org/officeDocument/2006/relationships/image" Target="../media/image30.jpeg"/><Relationship Id="rId21" Type="http://schemas.openxmlformats.org/officeDocument/2006/relationships/image" Target="../media/image48.jpeg"/><Relationship Id="rId7" Type="http://schemas.openxmlformats.org/officeDocument/2006/relationships/image" Target="../media/image34.jpeg"/><Relationship Id="rId12" Type="http://schemas.openxmlformats.org/officeDocument/2006/relationships/image" Target="../media/image39.jpeg"/><Relationship Id="rId17" Type="http://schemas.openxmlformats.org/officeDocument/2006/relationships/image" Target="../media/image44.jpeg"/><Relationship Id="rId25" Type="http://schemas.openxmlformats.org/officeDocument/2006/relationships/image" Target="../media/image52.jpeg"/><Relationship Id="rId2" Type="http://schemas.openxmlformats.org/officeDocument/2006/relationships/image" Target="../media/image17.png"/><Relationship Id="rId16" Type="http://schemas.openxmlformats.org/officeDocument/2006/relationships/image" Target="../media/image43.jpeg"/><Relationship Id="rId20" Type="http://schemas.openxmlformats.org/officeDocument/2006/relationships/image" Target="../media/image47.jpeg"/><Relationship Id="rId1" Type="http://schemas.openxmlformats.org/officeDocument/2006/relationships/image" Target="../media/image7.jpeg"/><Relationship Id="rId6" Type="http://schemas.openxmlformats.org/officeDocument/2006/relationships/image" Target="../media/image33.jpeg"/><Relationship Id="rId11" Type="http://schemas.openxmlformats.org/officeDocument/2006/relationships/image" Target="../media/image38.jpeg"/><Relationship Id="rId24" Type="http://schemas.openxmlformats.org/officeDocument/2006/relationships/image" Target="../media/image51.jpeg"/><Relationship Id="rId5" Type="http://schemas.openxmlformats.org/officeDocument/2006/relationships/image" Target="../media/image32.jpeg"/><Relationship Id="rId15" Type="http://schemas.openxmlformats.org/officeDocument/2006/relationships/image" Target="../media/image42.jpeg"/><Relationship Id="rId23" Type="http://schemas.openxmlformats.org/officeDocument/2006/relationships/image" Target="../media/image50.jpeg"/><Relationship Id="rId28" Type="http://schemas.openxmlformats.org/officeDocument/2006/relationships/image" Target="../media/image55.jpeg"/><Relationship Id="rId10" Type="http://schemas.openxmlformats.org/officeDocument/2006/relationships/image" Target="../media/image37.jpeg"/><Relationship Id="rId19" Type="http://schemas.openxmlformats.org/officeDocument/2006/relationships/image" Target="../media/image46.jpeg"/><Relationship Id="rId4" Type="http://schemas.openxmlformats.org/officeDocument/2006/relationships/image" Target="../media/image31.jpeg"/><Relationship Id="rId9" Type="http://schemas.openxmlformats.org/officeDocument/2006/relationships/image" Target="../media/image36.jpeg"/><Relationship Id="rId14" Type="http://schemas.openxmlformats.org/officeDocument/2006/relationships/image" Target="../media/image41.jpeg"/><Relationship Id="rId22" Type="http://schemas.openxmlformats.org/officeDocument/2006/relationships/image" Target="../media/image49.jpeg"/><Relationship Id="rId27" Type="http://schemas.openxmlformats.org/officeDocument/2006/relationships/image" Target="../media/image54.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79.jpeg"/><Relationship Id="rId21" Type="http://schemas.openxmlformats.org/officeDocument/2006/relationships/image" Target="../media/image74.jpeg"/><Relationship Id="rId42" Type="http://schemas.openxmlformats.org/officeDocument/2006/relationships/image" Target="../media/image95.jpeg"/><Relationship Id="rId47" Type="http://schemas.openxmlformats.org/officeDocument/2006/relationships/image" Target="../media/image100.jpeg"/><Relationship Id="rId63" Type="http://schemas.openxmlformats.org/officeDocument/2006/relationships/image" Target="../media/image116.jpeg"/><Relationship Id="rId68" Type="http://schemas.openxmlformats.org/officeDocument/2006/relationships/image" Target="../media/image121.jpeg"/><Relationship Id="rId84" Type="http://schemas.openxmlformats.org/officeDocument/2006/relationships/image" Target="../media/image137.jpeg"/><Relationship Id="rId89" Type="http://schemas.openxmlformats.org/officeDocument/2006/relationships/image" Target="../media/image142.jpeg"/><Relationship Id="rId16" Type="http://schemas.openxmlformats.org/officeDocument/2006/relationships/image" Target="../media/image69.jpeg"/><Relationship Id="rId11" Type="http://schemas.openxmlformats.org/officeDocument/2006/relationships/image" Target="../media/image64.jpeg"/><Relationship Id="rId32" Type="http://schemas.openxmlformats.org/officeDocument/2006/relationships/image" Target="../media/image85.jpeg"/><Relationship Id="rId37" Type="http://schemas.openxmlformats.org/officeDocument/2006/relationships/image" Target="../media/image90.jpeg"/><Relationship Id="rId53" Type="http://schemas.openxmlformats.org/officeDocument/2006/relationships/image" Target="../media/image106.jpeg"/><Relationship Id="rId58" Type="http://schemas.openxmlformats.org/officeDocument/2006/relationships/image" Target="../media/image111.jpeg"/><Relationship Id="rId74" Type="http://schemas.openxmlformats.org/officeDocument/2006/relationships/image" Target="../media/image127.jpeg"/><Relationship Id="rId79" Type="http://schemas.openxmlformats.org/officeDocument/2006/relationships/image" Target="../media/image132.jpeg"/><Relationship Id="rId5" Type="http://schemas.openxmlformats.org/officeDocument/2006/relationships/image" Target="../media/image58.jpeg"/><Relationship Id="rId90" Type="http://schemas.openxmlformats.org/officeDocument/2006/relationships/image" Target="../media/image143.jpeg"/><Relationship Id="rId14" Type="http://schemas.openxmlformats.org/officeDocument/2006/relationships/image" Target="../media/image67.jpeg"/><Relationship Id="rId22" Type="http://schemas.openxmlformats.org/officeDocument/2006/relationships/image" Target="../media/image75.jpeg"/><Relationship Id="rId27" Type="http://schemas.openxmlformats.org/officeDocument/2006/relationships/image" Target="../media/image80.jpeg"/><Relationship Id="rId30" Type="http://schemas.openxmlformats.org/officeDocument/2006/relationships/image" Target="../media/image83.jpeg"/><Relationship Id="rId35" Type="http://schemas.openxmlformats.org/officeDocument/2006/relationships/image" Target="../media/image88.jpeg"/><Relationship Id="rId43" Type="http://schemas.openxmlformats.org/officeDocument/2006/relationships/image" Target="../media/image96.jpeg"/><Relationship Id="rId48" Type="http://schemas.openxmlformats.org/officeDocument/2006/relationships/image" Target="../media/image101.jpeg"/><Relationship Id="rId56" Type="http://schemas.openxmlformats.org/officeDocument/2006/relationships/image" Target="../media/image109.jpeg"/><Relationship Id="rId64" Type="http://schemas.openxmlformats.org/officeDocument/2006/relationships/image" Target="../media/image117.jpeg"/><Relationship Id="rId69" Type="http://schemas.openxmlformats.org/officeDocument/2006/relationships/image" Target="../media/image122.jpeg"/><Relationship Id="rId77" Type="http://schemas.openxmlformats.org/officeDocument/2006/relationships/image" Target="../media/image130.jpeg"/><Relationship Id="rId8" Type="http://schemas.openxmlformats.org/officeDocument/2006/relationships/image" Target="../media/image61.jpeg"/><Relationship Id="rId51" Type="http://schemas.openxmlformats.org/officeDocument/2006/relationships/image" Target="../media/image104.jpeg"/><Relationship Id="rId72" Type="http://schemas.openxmlformats.org/officeDocument/2006/relationships/image" Target="../media/image125.jpeg"/><Relationship Id="rId80" Type="http://schemas.openxmlformats.org/officeDocument/2006/relationships/image" Target="../media/image133.jpeg"/><Relationship Id="rId85" Type="http://schemas.openxmlformats.org/officeDocument/2006/relationships/image" Target="../media/image138.jpeg"/><Relationship Id="rId3" Type="http://schemas.openxmlformats.org/officeDocument/2006/relationships/image" Target="../media/image56.jpeg"/><Relationship Id="rId12" Type="http://schemas.openxmlformats.org/officeDocument/2006/relationships/image" Target="../media/image65.jpeg"/><Relationship Id="rId17" Type="http://schemas.openxmlformats.org/officeDocument/2006/relationships/image" Target="../media/image70.jpeg"/><Relationship Id="rId25" Type="http://schemas.openxmlformats.org/officeDocument/2006/relationships/image" Target="../media/image78.jpeg"/><Relationship Id="rId33" Type="http://schemas.openxmlformats.org/officeDocument/2006/relationships/image" Target="../media/image86.jpeg"/><Relationship Id="rId38" Type="http://schemas.openxmlformats.org/officeDocument/2006/relationships/image" Target="../media/image91.jpeg"/><Relationship Id="rId46" Type="http://schemas.openxmlformats.org/officeDocument/2006/relationships/image" Target="../media/image99.jpeg"/><Relationship Id="rId59" Type="http://schemas.openxmlformats.org/officeDocument/2006/relationships/image" Target="../media/image112.jpeg"/><Relationship Id="rId67" Type="http://schemas.openxmlformats.org/officeDocument/2006/relationships/image" Target="../media/image120.jpeg"/><Relationship Id="rId20" Type="http://schemas.openxmlformats.org/officeDocument/2006/relationships/image" Target="../media/image73.jpeg"/><Relationship Id="rId41" Type="http://schemas.openxmlformats.org/officeDocument/2006/relationships/image" Target="../media/image94.jpeg"/><Relationship Id="rId54" Type="http://schemas.openxmlformats.org/officeDocument/2006/relationships/image" Target="../media/image107.jpeg"/><Relationship Id="rId62" Type="http://schemas.openxmlformats.org/officeDocument/2006/relationships/image" Target="../media/image115.jpeg"/><Relationship Id="rId70" Type="http://schemas.openxmlformats.org/officeDocument/2006/relationships/image" Target="../media/image123.jpeg"/><Relationship Id="rId75" Type="http://schemas.openxmlformats.org/officeDocument/2006/relationships/image" Target="../media/image128.jpeg"/><Relationship Id="rId83" Type="http://schemas.openxmlformats.org/officeDocument/2006/relationships/image" Target="../media/image136.jpeg"/><Relationship Id="rId88" Type="http://schemas.openxmlformats.org/officeDocument/2006/relationships/image" Target="../media/image141.jpeg"/><Relationship Id="rId1" Type="http://schemas.openxmlformats.org/officeDocument/2006/relationships/image" Target="../media/image7.jpeg"/><Relationship Id="rId6" Type="http://schemas.openxmlformats.org/officeDocument/2006/relationships/image" Target="../media/image59.jpeg"/><Relationship Id="rId15" Type="http://schemas.openxmlformats.org/officeDocument/2006/relationships/image" Target="../media/image68.jpeg"/><Relationship Id="rId23" Type="http://schemas.openxmlformats.org/officeDocument/2006/relationships/image" Target="../media/image76.jpeg"/><Relationship Id="rId28" Type="http://schemas.openxmlformats.org/officeDocument/2006/relationships/image" Target="../media/image81.jpeg"/><Relationship Id="rId36" Type="http://schemas.openxmlformats.org/officeDocument/2006/relationships/image" Target="../media/image89.jpeg"/><Relationship Id="rId49" Type="http://schemas.openxmlformats.org/officeDocument/2006/relationships/image" Target="../media/image102.jpeg"/><Relationship Id="rId57" Type="http://schemas.openxmlformats.org/officeDocument/2006/relationships/image" Target="../media/image110.jpeg"/><Relationship Id="rId10" Type="http://schemas.openxmlformats.org/officeDocument/2006/relationships/image" Target="../media/image63.jpeg"/><Relationship Id="rId31" Type="http://schemas.openxmlformats.org/officeDocument/2006/relationships/image" Target="../media/image84.jpeg"/><Relationship Id="rId44" Type="http://schemas.openxmlformats.org/officeDocument/2006/relationships/image" Target="../media/image97.jpeg"/><Relationship Id="rId52" Type="http://schemas.openxmlformats.org/officeDocument/2006/relationships/image" Target="../media/image105.jpeg"/><Relationship Id="rId60" Type="http://schemas.openxmlformats.org/officeDocument/2006/relationships/image" Target="../media/image113.jpeg"/><Relationship Id="rId65" Type="http://schemas.openxmlformats.org/officeDocument/2006/relationships/image" Target="../media/image118.jpeg"/><Relationship Id="rId73" Type="http://schemas.openxmlformats.org/officeDocument/2006/relationships/image" Target="../media/image126.jpeg"/><Relationship Id="rId78" Type="http://schemas.openxmlformats.org/officeDocument/2006/relationships/image" Target="../media/image131.jpeg"/><Relationship Id="rId81" Type="http://schemas.openxmlformats.org/officeDocument/2006/relationships/image" Target="../media/image134.jpeg"/><Relationship Id="rId86" Type="http://schemas.openxmlformats.org/officeDocument/2006/relationships/image" Target="../media/image139.jpeg"/><Relationship Id="rId4" Type="http://schemas.openxmlformats.org/officeDocument/2006/relationships/image" Target="../media/image57.jpeg"/><Relationship Id="rId9" Type="http://schemas.openxmlformats.org/officeDocument/2006/relationships/image" Target="../media/image62.png"/><Relationship Id="rId13" Type="http://schemas.openxmlformats.org/officeDocument/2006/relationships/image" Target="../media/image66.jpeg"/><Relationship Id="rId18" Type="http://schemas.openxmlformats.org/officeDocument/2006/relationships/image" Target="../media/image71.jpeg"/><Relationship Id="rId39" Type="http://schemas.openxmlformats.org/officeDocument/2006/relationships/image" Target="../media/image92.jpeg"/><Relationship Id="rId34" Type="http://schemas.openxmlformats.org/officeDocument/2006/relationships/image" Target="../media/image87.jpeg"/><Relationship Id="rId50" Type="http://schemas.openxmlformats.org/officeDocument/2006/relationships/image" Target="../media/image103.jpeg"/><Relationship Id="rId55" Type="http://schemas.openxmlformats.org/officeDocument/2006/relationships/image" Target="../media/image108.jpeg"/><Relationship Id="rId76" Type="http://schemas.openxmlformats.org/officeDocument/2006/relationships/image" Target="../media/image129.jpeg"/><Relationship Id="rId7" Type="http://schemas.openxmlformats.org/officeDocument/2006/relationships/image" Target="../media/image60.jpeg"/><Relationship Id="rId71" Type="http://schemas.openxmlformats.org/officeDocument/2006/relationships/image" Target="../media/image124.jpeg"/><Relationship Id="rId2" Type="http://schemas.openxmlformats.org/officeDocument/2006/relationships/image" Target="../media/image8.png"/><Relationship Id="rId29" Type="http://schemas.openxmlformats.org/officeDocument/2006/relationships/image" Target="../media/image82.jpeg"/><Relationship Id="rId24" Type="http://schemas.openxmlformats.org/officeDocument/2006/relationships/image" Target="../media/image77.jpeg"/><Relationship Id="rId40" Type="http://schemas.openxmlformats.org/officeDocument/2006/relationships/image" Target="../media/image93.jpeg"/><Relationship Id="rId45" Type="http://schemas.openxmlformats.org/officeDocument/2006/relationships/image" Target="../media/image98.jpeg"/><Relationship Id="rId66" Type="http://schemas.openxmlformats.org/officeDocument/2006/relationships/image" Target="../media/image119.jpeg"/><Relationship Id="rId87" Type="http://schemas.openxmlformats.org/officeDocument/2006/relationships/image" Target="../media/image140.jpeg"/><Relationship Id="rId61" Type="http://schemas.openxmlformats.org/officeDocument/2006/relationships/image" Target="../media/image114.jpeg"/><Relationship Id="rId82" Type="http://schemas.openxmlformats.org/officeDocument/2006/relationships/image" Target="../media/image135.jpeg"/><Relationship Id="rId19" Type="http://schemas.openxmlformats.org/officeDocument/2006/relationships/image" Target="../media/image7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49.jpeg"/><Relationship Id="rId13" Type="http://schemas.openxmlformats.org/officeDocument/2006/relationships/image" Target="../media/image154.jpeg"/><Relationship Id="rId18" Type="http://schemas.openxmlformats.org/officeDocument/2006/relationships/image" Target="../media/image159.jpeg"/><Relationship Id="rId3" Type="http://schemas.openxmlformats.org/officeDocument/2006/relationships/image" Target="../media/image144.jpeg"/><Relationship Id="rId7" Type="http://schemas.openxmlformats.org/officeDocument/2006/relationships/image" Target="../media/image148.jpeg"/><Relationship Id="rId12" Type="http://schemas.openxmlformats.org/officeDocument/2006/relationships/image" Target="../media/image153.jpeg"/><Relationship Id="rId17" Type="http://schemas.openxmlformats.org/officeDocument/2006/relationships/image" Target="../media/image158.jpeg"/><Relationship Id="rId2" Type="http://schemas.openxmlformats.org/officeDocument/2006/relationships/image" Target="../media/image8.png"/><Relationship Id="rId16" Type="http://schemas.openxmlformats.org/officeDocument/2006/relationships/image" Target="../media/image157.jpeg"/><Relationship Id="rId20" Type="http://schemas.openxmlformats.org/officeDocument/2006/relationships/image" Target="../media/image161.jpeg"/><Relationship Id="rId1" Type="http://schemas.openxmlformats.org/officeDocument/2006/relationships/image" Target="../media/image7.jpeg"/><Relationship Id="rId6" Type="http://schemas.openxmlformats.org/officeDocument/2006/relationships/image" Target="../media/image147.jpeg"/><Relationship Id="rId11" Type="http://schemas.openxmlformats.org/officeDocument/2006/relationships/image" Target="../media/image152.jpeg"/><Relationship Id="rId5" Type="http://schemas.openxmlformats.org/officeDocument/2006/relationships/image" Target="../media/image146.jpeg"/><Relationship Id="rId15" Type="http://schemas.openxmlformats.org/officeDocument/2006/relationships/image" Target="../media/image156.jpeg"/><Relationship Id="rId10" Type="http://schemas.openxmlformats.org/officeDocument/2006/relationships/image" Target="../media/image151.jpeg"/><Relationship Id="rId19" Type="http://schemas.openxmlformats.org/officeDocument/2006/relationships/image" Target="../media/image160.jpeg"/><Relationship Id="rId4" Type="http://schemas.openxmlformats.org/officeDocument/2006/relationships/image" Target="../media/image145.jpeg"/><Relationship Id="rId9" Type="http://schemas.openxmlformats.org/officeDocument/2006/relationships/image" Target="../media/image150.jpeg"/><Relationship Id="rId14" Type="http://schemas.openxmlformats.org/officeDocument/2006/relationships/image" Target="../media/image155.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173.png"/><Relationship Id="rId18" Type="http://schemas.openxmlformats.org/officeDocument/2006/relationships/image" Target="../media/image178.png"/><Relationship Id="rId3" Type="http://schemas.openxmlformats.org/officeDocument/2006/relationships/image" Target="../media/image163.png"/><Relationship Id="rId21" Type="http://schemas.openxmlformats.org/officeDocument/2006/relationships/image" Target="../media/image181.png"/><Relationship Id="rId7" Type="http://schemas.openxmlformats.org/officeDocument/2006/relationships/image" Target="../media/image167.jpeg"/><Relationship Id="rId12" Type="http://schemas.openxmlformats.org/officeDocument/2006/relationships/image" Target="../media/image172.png"/><Relationship Id="rId17" Type="http://schemas.openxmlformats.org/officeDocument/2006/relationships/image" Target="../media/image177.png"/><Relationship Id="rId2" Type="http://schemas.openxmlformats.org/officeDocument/2006/relationships/image" Target="../media/image162.png"/><Relationship Id="rId16" Type="http://schemas.openxmlformats.org/officeDocument/2006/relationships/image" Target="../media/image176.png"/><Relationship Id="rId20" Type="http://schemas.openxmlformats.org/officeDocument/2006/relationships/image" Target="../media/image180.png"/><Relationship Id="rId1" Type="http://schemas.openxmlformats.org/officeDocument/2006/relationships/image" Target="../media/image7.jpeg"/><Relationship Id="rId6" Type="http://schemas.openxmlformats.org/officeDocument/2006/relationships/image" Target="../media/image166.jpeg"/><Relationship Id="rId11" Type="http://schemas.openxmlformats.org/officeDocument/2006/relationships/image" Target="../media/image171.png"/><Relationship Id="rId24" Type="http://schemas.openxmlformats.org/officeDocument/2006/relationships/image" Target="../media/image184.png"/><Relationship Id="rId5" Type="http://schemas.openxmlformats.org/officeDocument/2006/relationships/image" Target="../media/image165.jpeg"/><Relationship Id="rId15" Type="http://schemas.openxmlformats.org/officeDocument/2006/relationships/image" Target="../media/image175.png"/><Relationship Id="rId23" Type="http://schemas.openxmlformats.org/officeDocument/2006/relationships/image" Target="../media/image183.png"/><Relationship Id="rId10" Type="http://schemas.openxmlformats.org/officeDocument/2006/relationships/image" Target="../media/image170.jpeg"/><Relationship Id="rId19" Type="http://schemas.openxmlformats.org/officeDocument/2006/relationships/image" Target="../media/image179.png"/><Relationship Id="rId4" Type="http://schemas.openxmlformats.org/officeDocument/2006/relationships/image" Target="../media/image164.png"/><Relationship Id="rId9" Type="http://schemas.openxmlformats.org/officeDocument/2006/relationships/image" Target="../media/image169.png"/><Relationship Id="rId14" Type="http://schemas.openxmlformats.org/officeDocument/2006/relationships/image" Target="../media/image174.png"/><Relationship Id="rId22" Type="http://schemas.openxmlformats.org/officeDocument/2006/relationships/image" Target="../media/image182.png"/></Relationships>
</file>

<file path=xl/drawings/drawing1.xml><?xml version="1.0" encoding="utf-8"?>
<xdr:wsDr xmlns:xdr="http://schemas.openxmlformats.org/drawingml/2006/spreadsheetDrawing" xmlns:a="http://schemas.openxmlformats.org/drawingml/2006/main">
  <xdr:twoCellAnchor>
    <xdr:from>
      <xdr:col>12</xdr:col>
      <xdr:colOff>11905</xdr:colOff>
      <xdr:row>212</xdr:row>
      <xdr:rowOff>0</xdr:rowOff>
    </xdr:from>
    <xdr:to>
      <xdr:col>19</xdr:col>
      <xdr:colOff>1142999</xdr:colOff>
      <xdr:row>220</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155</xdr:row>
      <xdr:rowOff>44223</xdr:rowOff>
    </xdr:from>
    <xdr:to>
      <xdr:col>19</xdr:col>
      <xdr:colOff>1143000</xdr:colOff>
      <xdr:row>162</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190</xdr:row>
      <xdr:rowOff>83127</xdr:rowOff>
    </xdr:from>
    <xdr:to>
      <xdr:col>19</xdr:col>
      <xdr:colOff>1166812</xdr:colOff>
      <xdr:row>196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227</xdr:row>
      <xdr:rowOff>23813</xdr:rowOff>
    </xdr:from>
    <xdr:to>
      <xdr:col>19</xdr:col>
      <xdr:colOff>1095376</xdr:colOff>
      <xdr:row>234</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246</xdr:row>
      <xdr:rowOff>0</xdr:rowOff>
    </xdr:from>
    <xdr:to>
      <xdr:col>19</xdr:col>
      <xdr:colOff>1131094</xdr:colOff>
      <xdr:row>253</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140</xdr:row>
      <xdr:rowOff>269875</xdr:rowOff>
    </xdr:from>
    <xdr:to>
      <xdr:col>19</xdr:col>
      <xdr:colOff>1188736</xdr:colOff>
      <xdr:row>152</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568038</xdr:colOff>
      <xdr:row>340</xdr:row>
      <xdr:rowOff>138546</xdr:rowOff>
    </xdr:from>
    <xdr:to>
      <xdr:col>16</xdr:col>
      <xdr:colOff>1273926</xdr:colOff>
      <xdr:row>340</xdr:row>
      <xdr:rowOff>3137362</xdr:rowOff>
    </xdr:to>
    <xdr:pic>
      <xdr:nvPicPr>
        <xdr:cNvPr id="10" name="Imagen 9">
          <a:extLst>
            <a:ext uri="{FF2B5EF4-FFF2-40B4-BE49-F238E27FC236}">
              <a16:creationId xmlns:a16="http://schemas.microsoft.com/office/drawing/2014/main" id="{5C13D307-E89B-4099-8EFC-A257FC1144D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35783" y="439743273"/>
          <a:ext cx="9420398" cy="29988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1A5841EE-52FB-46CE-A069-7826DCAD117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B6939443-C8FB-4F0F-A0FF-CD6595AB85DA}"/>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154586</xdr:colOff>
      <xdr:row>1</xdr:row>
      <xdr:rowOff>90686</xdr:rowOff>
    </xdr:from>
    <xdr:to>
      <xdr:col>10</xdr:col>
      <xdr:colOff>1019011</xdr:colOff>
      <xdr:row>4</xdr:row>
      <xdr:rowOff>233861</xdr:rowOff>
    </xdr:to>
    <xdr:pic>
      <xdr:nvPicPr>
        <xdr:cNvPr id="4" name="Imagen 3">
          <a:extLst>
            <a:ext uri="{FF2B5EF4-FFF2-40B4-BE49-F238E27FC236}">
              <a16:creationId xmlns:a16="http://schemas.microsoft.com/office/drawing/2014/main" id="{2A8E6137-E3E4-4908-8BEE-031B44AD8C1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871866" y="273566"/>
          <a:ext cx="864425" cy="638475"/>
        </a:xfrm>
        <a:prstGeom prst="rect">
          <a:avLst/>
        </a:prstGeom>
      </xdr:spPr>
    </xdr:pic>
    <xdr:clientData/>
  </xdr:twoCellAnchor>
  <xdr:twoCellAnchor editAs="oneCell">
    <xdr:from>
      <xdr:col>18</xdr:col>
      <xdr:colOff>135660</xdr:colOff>
      <xdr:row>1</xdr:row>
      <xdr:rowOff>148071</xdr:rowOff>
    </xdr:from>
    <xdr:to>
      <xdr:col>18</xdr:col>
      <xdr:colOff>978305</xdr:colOff>
      <xdr:row>4</xdr:row>
      <xdr:rowOff>329046</xdr:rowOff>
    </xdr:to>
    <xdr:pic>
      <xdr:nvPicPr>
        <xdr:cNvPr id="5" name="3 Imagen">
          <a:extLst>
            <a:ext uri="{FF2B5EF4-FFF2-40B4-BE49-F238E27FC236}">
              <a16:creationId xmlns:a16="http://schemas.microsoft.com/office/drawing/2014/main" id="{B70D2C35-819A-41DC-B1BF-F51E202BF99D}"/>
            </a:ext>
          </a:extLst>
        </xdr:cNvPr>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15787140" y="330951"/>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003AE52B-AD3C-47D7-A967-301C6F052D9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007E9E5-D1F0-4289-856C-D8A8DE4E492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134350" y="375286"/>
          <a:ext cx="933450" cy="55245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2</xdr:col>
      <xdr:colOff>548279</xdr:colOff>
      <xdr:row>9</xdr:row>
      <xdr:rowOff>135467</xdr:rowOff>
    </xdr:from>
    <xdr:to>
      <xdr:col>5</xdr:col>
      <xdr:colOff>564914</xdr:colOff>
      <xdr:row>22</xdr:row>
      <xdr:rowOff>82861</xdr:rowOff>
    </xdr:to>
    <xdr:pic>
      <xdr:nvPicPr>
        <xdr:cNvPr id="20" name="4 Imagen">
          <a:extLst>
            <a:ext uri="{FF2B5EF4-FFF2-40B4-BE49-F238E27FC236}">
              <a16:creationId xmlns:a16="http://schemas.microsoft.com/office/drawing/2014/main" id="{14625BAE-CF3A-47D4-9C50-67D6936E647D}"/>
            </a:ext>
          </a:extLst>
        </xdr:cNvPr>
        <xdr:cNvPicPr>
          <a:picLocks noChangeAspect="1"/>
        </xdr:cNvPicPr>
      </xdr:nvPicPr>
      <xdr:blipFill>
        <a:blip xmlns:r="http://schemas.openxmlformats.org/officeDocument/2006/relationships" r:embed="rId3"/>
        <a:stretch>
          <a:fillRect/>
        </a:stretch>
      </xdr:blipFill>
      <xdr:spPr>
        <a:xfrm>
          <a:off x="1124012" y="1930400"/>
          <a:ext cx="1930102" cy="2377328"/>
        </a:xfrm>
        <a:prstGeom prst="rect">
          <a:avLst/>
        </a:prstGeom>
      </xdr:spPr>
    </xdr:pic>
    <xdr:clientData/>
  </xdr:twoCellAnchor>
  <xdr:twoCellAnchor editAs="oneCell">
    <xdr:from>
      <xdr:col>8</xdr:col>
      <xdr:colOff>355227</xdr:colOff>
      <xdr:row>9</xdr:row>
      <xdr:rowOff>143934</xdr:rowOff>
    </xdr:from>
    <xdr:to>
      <xdr:col>10</xdr:col>
      <xdr:colOff>446319</xdr:colOff>
      <xdr:row>22</xdr:row>
      <xdr:rowOff>98948</xdr:rowOff>
    </xdr:to>
    <xdr:pic>
      <xdr:nvPicPr>
        <xdr:cNvPr id="21" name="6 Imagen">
          <a:extLst>
            <a:ext uri="{FF2B5EF4-FFF2-40B4-BE49-F238E27FC236}">
              <a16:creationId xmlns:a16="http://schemas.microsoft.com/office/drawing/2014/main" id="{5FC8C280-B3C3-484C-940E-56CE5C7479B2}"/>
            </a:ext>
          </a:extLst>
        </xdr:cNvPr>
        <xdr:cNvPicPr>
          <a:picLocks noChangeAspect="1"/>
        </xdr:cNvPicPr>
      </xdr:nvPicPr>
      <xdr:blipFill>
        <a:blip xmlns:r="http://schemas.openxmlformats.org/officeDocument/2006/relationships" r:embed="rId4"/>
        <a:stretch>
          <a:fillRect/>
        </a:stretch>
      </xdr:blipFill>
      <xdr:spPr>
        <a:xfrm>
          <a:off x="5130427" y="1938867"/>
          <a:ext cx="1936825" cy="2384948"/>
        </a:xfrm>
        <a:prstGeom prst="rect">
          <a:avLst/>
        </a:prstGeom>
      </xdr:spPr>
    </xdr:pic>
    <xdr:clientData/>
  </xdr:twoCellAnchor>
  <xdr:twoCellAnchor editAs="oneCell">
    <xdr:from>
      <xdr:col>1</xdr:col>
      <xdr:colOff>127000</xdr:colOff>
      <xdr:row>25</xdr:row>
      <xdr:rowOff>109693</xdr:rowOff>
    </xdr:from>
    <xdr:to>
      <xdr:col>6</xdr:col>
      <xdr:colOff>534670</xdr:colOff>
      <xdr:row>38</xdr:row>
      <xdr:rowOff>73174</xdr:rowOff>
    </xdr:to>
    <xdr:pic>
      <xdr:nvPicPr>
        <xdr:cNvPr id="30" name="10 Imagen">
          <a:extLst>
            <a:ext uri="{FF2B5EF4-FFF2-40B4-BE49-F238E27FC236}">
              <a16:creationId xmlns:a16="http://schemas.microsoft.com/office/drawing/2014/main" id="{13220D90-A7A9-43C0-84DC-C6D342721417}"/>
            </a:ext>
          </a:extLst>
        </xdr:cNvPr>
        <xdr:cNvPicPr>
          <a:picLocks noChangeAspect="1"/>
        </xdr:cNvPicPr>
      </xdr:nvPicPr>
      <xdr:blipFill>
        <a:blip xmlns:r="http://schemas.openxmlformats.org/officeDocument/2006/relationships" r:embed="rId5"/>
        <a:stretch>
          <a:fillRect/>
        </a:stretch>
      </xdr:blipFill>
      <xdr:spPr>
        <a:xfrm>
          <a:off x="381000" y="5189693"/>
          <a:ext cx="3455670" cy="2384948"/>
        </a:xfrm>
        <a:prstGeom prst="rect">
          <a:avLst/>
        </a:prstGeom>
      </xdr:spPr>
    </xdr:pic>
    <xdr:clientData/>
  </xdr:twoCellAnchor>
  <xdr:twoCellAnchor editAs="oneCell">
    <xdr:from>
      <xdr:col>7</xdr:col>
      <xdr:colOff>432174</xdr:colOff>
      <xdr:row>25</xdr:row>
      <xdr:rowOff>137210</xdr:rowOff>
    </xdr:from>
    <xdr:to>
      <xdr:col>11</xdr:col>
      <xdr:colOff>302460</xdr:colOff>
      <xdr:row>38</xdr:row>
      <xdr:rowOff>93071</xdr:rowOff>
    </xdr:to>
    <xdr:pic>
      <xdr:nvPicPr>
        <xdr:cNvPr id="31" name="12 Imagen">
          <a:extLst>
            <a:ext uri="{FF2B5EF4-FFF2-40B4-BE49-F238E27FC236}">
              <a16:creationId xmlns:a16="http://schemas.microsoft.com/office/drawing/2014/main" id="{16929306-D257-4C84-968F-9A5B21F346C5}"/>
            </a:ext>
          </a:extLst>
        </xdr:cNvPr>
        <xdr:cNvPicPr>
          <a:picLocks noChangeAspect="1"/>
        </xdr:cNvPicPr>
      </xdr:nvPicPr>
      <xdr:blipFill>
        <a:blip xmlns:r="http://schemas.openxmlformats.org/officeDocument/2006/relationships" r:embed="rId6"/>
        <a:stretch>
          <a:fillRect/>
        </a:stretch>
      </xdr:blipFill>
      <xdr:spPr>
        <a:xfrm>
          <a:off x="4386107" y="5217210"/>
          <a:ext cx="3460153" cy="2377328"/>
        </a:xfrm>
        <a:prstGeom prst="rect">
          <a:avLst/>
        </a:prstGeom>
      </xdr:spPr>
    </xdr:pic>
    <xdr:clientData/>
  </xdr:twoCellAnchor>
  <xdr:twoCellAnchor editAs="oneCell">
    <xdr:from>
      <xdr:col>1</xdr:col>
      <xdr:colOff>121709</xdr:colOff>
      <xdr:row>93</xdr:row>
      <xdr:rowOff>102347</xdr:rowOff>
    </xdr:from>
    <xdr:to>
      <xdr:col>6</xdr:col>
      <xdr:colOff>562930</xdr:colOff>
      <xdr:row>106</xdr:row>
      <xdr:rowOff>55204</xdr:rowOff>
    </xdr:to>
    <xdr:pic>
      <xdr:nvPicPr>
        <xdr:cNvPr id="32" name="Imagen 31">
          <a:extLst>
            <a:ext uri="{FF2B5EF4-FFF2-40B4-BE49-F238E27FC236}">
              <a16:creationId xmlns:a16="http://schemas.microsoft.com/office/drawing/2014/main" id="{2FEF4468-00CA-4D11-8FBA-C1BF6C1D5EEB}"/>
            </a:ext>
          </a:extLst>
        </xdr:cNvPr>
        <xdr:cNvPicPr>
          <a:picLocks noChangeAspect="1"/>
        </xdr:cNvPicPr>
      </xdr:nvPicPr>
      <xdr:blipFill>
        <a:blip xmlns:r="http://schemas.openxmlformats.org/officeDocument/2006/relationships" r:embed="rId7"/>
        <a:stretch>
          <a:fillRect/>
        </a:stretch>
      </xdr:blipFill>
      <xdr:spPr>
        <a:xfrm>
          <a:off x="375709" y="21438347"/>
          <a:ext cx="3489221" cy="2374324"/>
        </a:xfrm>
        <a:prstGeom prst="rect">
          <a:avLst/>
        </a:prstGeom>
      </xdr:spPr>
    </xdr:pic>
    <xdr:clientData/>
  </xdr:twoCellAnchor>
  <xdr:twoCellAnchor editAs="oneCell">
    <xdr:from>
      <xdr:col>7</xdr:col>
      <xdr:colOff>371973</xdr:colOff>
      <xdr:row>93</xdr:row>
      <xdr:rowOff>91764</xdr:rowOff>
    </xdr:from>
    <xdr:to>
      <xdr:col>11</xdr:col>
      <xdr:colOff>244432</xdr:colOff>
      <xdr:row>106</xdr:row>
      <xdr:rowOff>44621</xdr:rowOff>
    </xdr:to>
    <xdr:pic>
      <xdr:nvPicPr>
        <xdr:cNvPr id="33" name="Imagen 32">
          <a:extLst>
            <a:ext uri="{FF2B5EF4-FFF2-40B4-BE49-F238E27FC236}">
              <a16:creationId xmlns:a16="http://schemas.microsoft.com/office/drawing/2014/main" id="{8631198C-6A9E-4DCF-A48F-52BC717B4B35}"/>
            </a:ext>
          </a:extLst>
        </xdr:cNvPr>
        <xdr:cNvPicPr>
          <a:picLocks noChangeAspect="1"/>
        </xdr:cNvPicPr>
      </xdr:nvPicPr>
      <xdr:blipFill>
        <a:blip xmlns:r="http://schemas.openxmlformats.org/officeDocument/2006/relationships" r:embed="rId8"/>
        <a:stretch>
          <a:fillRect/>
        </a:stretch>
      </xdr:blipFill>
      <xdr:spPr>
        <a:xfrm>
          <a:off x="4325906" y="21427764"/>
          <a:ext cx="3462326" cy="2374324"/>
        </a:xfrm>
        <a:prstGeom prst="rect">
          <a:avLst/>
        </a:prstGeom>
      </xdr:spPr>
    </xdr:pic>
    <xdr:clientData/>
  </xdr:twoCellAnchor>
  <xdr:twoCellAnchor editAs="oneCell">
    <xdr:from>
      <xdr:col>1</xdr:col>
      <xdr:colOff>101600</xdr:colOff>
      <xdr:row>77</xdr:row>
      <xdr:rowOff>136525</xdr:rowOff>
    </xdr:from>
    <xdr:to>
      <xdr:col>6</xdr:col>
      <xdr:colOff>548491</xdr:colOff>
      <xdr:row>90</xdr:row>
      <xdr:rowOff>91602</xdr:rowOff>
    </xdr:to>
    <xdr:pic>
      <xdr:nvPicPr>
        <xdr:cNvPr id="34" name="Imagen 33">
          <a:extLst>
            <a:ext uri="{FF2B5EF4-FFF2-40B4-BE49-F238E27FC236}">
              <a16:creationId xmlns:a16="http://schemas.microsoft.com/office/drawing/2014/main" id="{F466F31C-288F-4FFB-A398-368F83A848EB}"/>
            </a:ext>
          </a:extLst>
        </xdr:cNvPr>
        <xdr:cNvPicPr>
          <a:picLocks noChangeAspect="1"/>
        </xdr:cNvPicPr>
      </xdr:nvPicPr>
      <xdr:blipFill>
        <a:blip xmlns:r="http://schemas.openxmlformats.org/officeDocument/2006/relationships" r:embed="rId9"/>
        <a:stretch>
          <a:fillRect/>
        </a:stretch>
      </xdr:blipFill>
      <xdr:spPr>
        <a:xfrm>
          <a:off x="355600" y="18297525"/>
          <a:ext cx="3494891" cy="2376544"/>
        </a:xfrm>
        <a:prstGeom prst="rect">
          <a:avLst/>
        </a:prstGeom>
      </xdr:spPr>
    </xdr:pic>
    <xdr:clientData/>
  </xdr:twoCellAnchor>
  <xdr:twoCellAnchor editAs="oneCell">
    <xdr:from>
      <xdr:col>7</xdr:col>
      <xdr:colOff>520140</xdr:colOff>
      <xdr:row>77</xdr:row>
      <xdr:rowOff>143933</xdr:rowOff>
    </xdr:from>
    <xdr:to>
      <xdr:col>11</xdr:col>
      <xdr:colOff>398269</xdr:colOff>
      <xdr:row>90</xdr:row>
      <xdr:rowOff>91390</xdr:rowOff>
    </xdr:to>
    <xdr:pic>
      <xdr:nvPicPr>
        <xdr:cNvPr id="35" name="Imagen 34">
          <a:extLst>
            <a:ext uri="{FF2B5EF4-FFF2-40B4-BE49-F238E27FC236}">
              <a16:creationId xmlns:a16="http://schemas.microsoft.com/office/drawing/2014/main" id="{7ADCE440-B3E4-4DE5-9B11-2D5BF95092EF}"/>
            </a:ext>
          </a:extLst>
        </xdr:cNvPr>
        <xdr:cNvPicPr>
          <a:picLocks noChangeAspect="1"/>
        </xdr:cNvPicPr>
      </xdr:nvPicPr>
      <xdr:blipFill>
        <a:blip xmlns:r="http://schemas.openxmlformats.org/officeDocument/2006/relationships" r:embed="rId10"/>
        <a:stretch>
          <a:fillRect/>
        </a:stretch>
      </xdr:blipFill>
      <xdr:spPr>
        <a:xfrm>
          <a:off x="4474073" y="18304933"/>
          <a:ext cx="3467996" cy="23689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6ECAFE82-4E6F-465F-918F-02935DC78D8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871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E26D0A11-2652-41FB-AE36-FBCBC5C51C8C}"/>
            </a:ext>
          </a:extLst>
        </xdr:cNvPr>
        <xdr:cNvPicPr>
          <a:picLocks noChangeAspect="1"/>
        </xdr:cNvPicPr>
      </xdr:nvPicPr>
      <xdr:blipFill>
        <a:blip xmlns:r="http://schemas.openxmlformats.org/officeDocument/2006/relationships" r:embed="rId2"/>
        <a:stretch>
          <a:fillRect/>
        </a:stretch>
      </xdr:blipFill>
      <xdr:spPr>
        <a:xfrm>
          <a:off x="8058150" y="375286"/>
          <a:ext cx="933450" cy="552450"/>
        </a:xfrm>
        <a:prstGeom prst="rect">
          <a:avLst/>
        </a:prstGeom>
      </xdr:spPr>
    </xdr:pic>
    <xdr:clientData/>
  </xdr:oneCellAnchor>
  <xdr:oneCellAnchor>
    <xdr:from>
      <xdr:col>1</xdr:col>
      <xdr:colOff>183535</xdr:colOff>
      <xdr:row>75</xdr:row>
      <xdr:rowOff>9525</xdr:rowOff>
    </xdr:from>
    <xdr:ext cx="3342620" cy="2257426"/>
    <xdr:pic>
      <xdr:nvPicPr>
        <xdr:cNvPr id="4" name="Imagen 3">
          <a:extLst>
            <a:ext uri="{FF2B5EF4-FFF2-40B4-BE49-F238E27FC236}">
              <a16:creationId xmlns:a16="http://schemas.microsoft.com/office/drawing/2014/main" id="{B3844339-A627-4C87-8085-14E5C54A64F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68395" y="13725525"/>
          <a:ext cx="3342620" cy="2257426"/>
        </a:xfrm>
        <a:prstGeom prst="rect">
          <a:avLst/>
        </a:prstGeom>
      </xdr:spPr>
    </xdr:pic>
    <xdr:clientData/>
  </xdr:oneCellAnchor>
  <xdr:oneCellAnchor>
    <xdr:from>
      <xdr:col>7</xdr:col>
      <xdr:colOff>200974</xdr:colOff>
      <xdr:row>75</xdr:row>
      <xdr:rowOff>19049</xdr:rowOff>
    </xdr:from>
    <xdr:ext cx="3654746" cy="2200276"/>
    <xdr:pic>
      <xdr:nvPicPr>
        <xdr:cNvPr id="5" name="Imagen 4">
          <a:extLst>
            <a:ext uri="{FF2B5EF4-FFF2-40B4-BE49-F238E27FC236}">
              <a16:creationId xmlns:a16="http://schemas.microsoft.com/office/drawing/2014/main" id="{767C86F6-C597-4FF0-98CD-007A83367C9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694994" y="13735049"/>
          <a:ext cx="3654746" cy="2200276"/>
        </a:xfrm>
        <a:prstGeom prst="rect">
          <a:avLst/>
        </a:prstGeom>
      </xdr:spPr>
    </xdr:pic>
    <xdr:clientData/>
  </xdr:oneCellAnchor>
  <xdr:oneCellAnchor>
    <xdr:from>
      <xdr:col>1</xdr:col>
      <xdr:colOff>161924</xdr:colOff>
      <xdr:row>89</xdr:row>
      <xdr:rowOff>161925</xdr:rowOff>
    </xdr:from>
    <xdr:ext cx="3354705" cy="2244090"/>
    <xdr:pic>
      <xdr:nvPicPr>
        <xdr:cNvPr id="6" name="Imagen 5">
          <a:extLst>
            <a:ext uri="{FF2B5EF4-FFF2-40B4-BE49-F238E27FC236}">
              <a16:creationId xmlns:a16="http://schemas.microsoft.com/office/drawing/2014/main" id="{F160B713-A2F2-439A-B8EF-95E33FAE3AA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46784" y="16438245"/>
          <a:ext cx="3354705" cy="2244090"/>
        </a:xfrm>
        <a:prstGeom prst="rect">
          <a:avLst/>
        </a:prstGeom>
      </xdr:spPr>
    </xdr:pic>
    <xdr:clientData/>
  </xdr:oneCellAnchor>
  <xdr:oneCellAnchor>
    <xdr:from>
      <xdr:col>8</xdr:col>
      <xdr:colOff>10779</xdr:colOff>
      <xdr:row>89</xdr:row>
      <xdr:rowOff>38100</xdr:rowOff>
    </xdr:from>
    <xdr:ext cx="2411415" cy="2453643"/>
    <xdr:pic>
      <xdr:nvPicPr>
        <xdr:cNvPr id="7" name="Imagen 6">
          <a:extLst>
            <a:ext uri="{FF2B5EF4-FFF2-40B4-BE49-F238E27FC236}">
              <a16:creationId xmlns:a16="http://schemas.microsoft.com/office/drawing/2014/main" id="{B0136359-5A10-4374-B7A8-3425E21B0C36}"/>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r="9643"/>
        <a:stretch/>
      </xdr:blipFill>
      <xdr:spPr>
        <a:xfrm rot="5400000">
          <a:off x="6268545" y="16335534"/>
          <a:ext cx="2453643" cy="2411415"/>
        </a:xfrm>
        <a:prstGeom prst="rect">
          <a:avLst/>
        </a:prstGeom>
      </xdr:spPr>
    </xdr:pic>
    <xdr:clientData/>
  </xdr:oneCellAnchor>
  <xdr:oneCellAnchor>
    <xdr:from>
      <xdr:col>1</xdr:col>
      <xdr:colOff>191451</xdr:colOff>
      <xdr:row>9</xdr:row>
      <xdr:rowOff>142874</xdr:rowOff>
    </xdr:from>
    <xdr:ext cx="3334703" cy="2375535"/>
    <xdr:pic>
      <xdr:nvPicPr>
        <xdr:cNvPr id="8" name="Imagen 7">
          <a:extLst>
            <a:ext uri="{FF2B5EF4-FFF2-40B4-BE49-F238E27FC236}">
              <a16:creationId xmlns:a16="http://schemas.microsoft.com/office/drawing/2014/main" id="{93600351-4131-4CC2-905D-6730C4E2A5E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76311" y="1788794"/>
          <a:ext cx="3334703" cy="2375535"/>
        </a:xfrm>
        <a:prstGeom prst="rect">
          <a:avLst/>
        </a:prstGeom>
      </xdr:spPr>
    </xdr:pic>
    <xdr:clientData/>
  </xdr:oneCellAnchor>
  <xdr:oneCellAnchor>
    <xdr:from>
      <xdr:col>1</xdr:col>
      <xdr:colOff>179388</xdr:colOff>
      <xdr:row>25</xdr:row>
      <xdr:rowOff>123825</xdr:rowOff>
    </xdr:from>
    <xdr:ext cx="3338828" cy="2345054"/>
    <xdr:pic>
      <xdr:nvPicPr>
        <xdr:cNvPr id="9" name="Imagen 8">
          <a:extLst>
            <a:ext uri="{FF2B5EF4-FFF2-40B4-BE49-F238E27FC236}">
              <a16:creationId xmlns:a16="http://schemas.microsoft.com/office/drawing/2014/main" id="{F207D457-4530-422A-9A5C-C45BDE9698E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964248" y="4695825"/>
          <a:ext cx="3338828" cy="2345054"/>
        </a:xfrm>
        <a:prstGeom prst="rect">
          <a:avLst/>
        </a:prstGeom>
      </xdr:spPr>
    </xdr:pic>
    <xdr:clientData/>
  </xdr:oneCellAnchor>
  <xdr:oneCellAnchor>
    <xdr:from>
      <xdr:col>7</xdr:col>
      <xdr:colOff>200024</xdr:colOff>
      <xdr:row>25</xdr:row>
      <xdr:rowOff>152400</xdr:rowOff>
    </xdr:from>
    <xdr:ext cx="3617595" cy="2268855"/>
    <xdr:pic>
      <xdr:nvPicPr>
        <xdr:cNvPr id="10" name="Imagen 9">
          <a:extLst>
            <a:ext uri="{FF2B5EF4-FFF2-40B4-BE49-F238E27FC236}">
              <a16:creationId xmlns:a16="http://schemas.microsoft.com/office/drawing/2014/main" id="{688C6284-FAE4-4038-B4DC-FD43D192C3D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694044" y="4724400"/>
          <a:ext cx="3617595" cy="2268855"/>
        </a:xfrm>
        <a:prstGeom prst="rect">
          <a:avLst/>
        </a:prstGeom>
      </xdr:spPr>
    </xdr:pic>
    <xdr:clientData/>
  </xdr:oneCellAnchor>
  <xdr:oneCellAnchor>
    <xdr:from>
      <xdr:col>7</xdr:col>
      <xdr:colOff>145602</xdr:colOff>
      <xdr:row>9</xdr:row>
      <xdr:rowOff>142875</xdr:rowOff>
    </xdr:from>
    <xdr:ext cx="3710117" cy="2387159"/>
    <xdr:pic>
      <xdr:nvPicPr>
        <xdr:cNvPr id="11" name="Imagen 10">
          <a:extLst>
            <a:ext uri="{FF2B5EF4-FFF2-40B4-BE49-F238E27FC236}">
              <a16:creationId xmlns:a16="http://schemas.microsoft.com/office/drawing/2014/main" id="{F850D1AC-FE5B-44F1-B74E-2D2480F766B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639622" y="1788795"/>
          <a:ext cx="3710117" cy="2387159"/>
        </a:xfrm>
        <a:prstGeom prst="rect">
          <a:avLst/>
        </a:prstGeom>
      </xdr:spPr>
    </xdr:pic>
    <xdr:clientData/>
  </xdr:oneCellAnchor>
  <xdr:oneCellAnchor>
    <xdr:from>
      <xdr:col>1</xdr:col>
      <xdr:colOff>191660</xdr:colOff>
      <xdr:row>42</xdr:row>
      <xdr:rowOff>114299</xdr:rowOff>
    </xdr:from>
    <xdr:ext cx="3344020" cy="2291716"/>
    <xdr:pic>
      <xdr:nvPicPr>
        <xdr:cNvPr id="12" name="Imagen 11">
          <a:extLst>
            <a:ext uri="{FF2B5EF4-FFF2-40B4-BE49-F238E27FC236}">
              <a16:creationId xmlns:a16="http://schemas.microsoft.com/office/drawing/2014/main" id="{7999A7AD-C07B-4CC8-9280-0601917BE68B}"/>
            </a:ext>
          </a:extLst>
        </xdr:cNvPr>
        <xdr:cNvPicPr>
          <a:picLocks noChangeAspect="1"/>
        </xdr:cNvPicPr>
      </xdr:nvPicPr>
      <xdr:blipFill>
        <a:blip xmlns:r="http://schemas.openxmlformats.org/officeDocument/2006/relationships" r:embed="rId11"/>
        <a:stretch>
          <a:fillRect/>
        </a:stretch>
      </xdr:blipFill>
      <xdr:spPr>
        <a:xfrm>
          <a:off x="976520" y="7795259"/>
          <a:ext cx="3344020" cy="2291716"/>
        </a:xfrm>
        <a:prstGeom prst="rect">
          <a:avLst/>
        </a:prstGeom>
      </xdr:spPr>
    </xdr:pic>
    <xdr:clientData/>
  </xdr:oneCellAnchor>
  <xdr:oneCellAnchor>
    <xdr:from>
      <xdr:col>7</xdr:col>
      <xdr:colOff>166686</xdr:colOff>
      <xdr:row>42</xdr:row>
      <xdr:rowOff>152401</xdr:rowOff>
    </xdr:from>
    <xdr:ext cx="3655695" cy="2263140"/>
    <xdr:pic>
      <xdr:nvPicPr>
        <xdr:cNvPr id="13" name="Imagen 12">
          <a:extLst>
            <a:ext uri="{FF2B5EF4-FFF2-40B4-BE49-F238E27FC236}">
              <a16:creationId xmlns:a16="http://schemas.microsoft.com/office/drawing/2014/main" id="{FED3BD6B-5B35-46AD-830B-A1E6BECA1B1E}"/>
            </a:ext>
          </a:extLst>
        </xdr:cNvPr>
        <xdr:cNvPicPr>
          <a:picLocks noChangeAspect="1"/>
        </xdr:cNvPicPr>
      </xdr:nvPicPr>
      <xdr:blipFill>
        <a:blip xmlns:r="http://schemas.openxmlformats.org/officeDocument/2006/relationships" r:embed="rId12"/>
        <a:stretch>
          <a:fillRect/>
        </a:stretch>
      </xdr:blipFill>
      <xdr:spPr>
        <a:xfrm>
          <a:off x="5660706" y="7833361"/>
          <a:ext cx="3655695" cy="2263140"/>
        </a:xfrm>
        <a:prstGeom prst="rect">
          <a:avLst/>
        </a:prstGeom>
      </xdr:spPr>
    </xdr:pic>
    <xdr:clientData/>
  </xdr:oneCellAnchor>
  <xdr:oneCellAnchor>
    <xdr:from>
      <xdr:col>1</xdr:col>
      <xdr:colOff>165100</xdr:colOff>
      <xdr:row>58</xdr:row>
      <xdr:rowOff>133350</xdr:rowOff>
    </xdr:from>
    <xdr:ext cx="3361055" cy="2244091"/>
    <xdr:pic>
      <xdr:nvPicPr>
        <xdr:cNvPr id="14" name="Imagen 13">
          <a:extLst>
            <a:ext uri="{FF2B5EF4-FFF2-40B4-BE49-F238E27FC236}">
              <a16:creationId xmlns:a16="http://schemas.microsoft.com/office/drawing/2014/main" id="{21E76474-82A8-4E90-9A31-233E5D90C3D5}"/>
            </a:ext>
          </a:extLst>
        </xdr:cNvPr>
        <xdr:cNvPicPr>
          <a:picLocks noChangeAspect="1"/>
        </xdr:cNvPicPr>
      </xdr:nvPicPr>
      <xdr:blipFill>
        <a:blip xmlns:r="http://schemas.openxmlformats.org/officeDocument/2006/relationships" r:embed="rId13"/>
        <a:stretch>
          <a:fillRect/>
        </a:stretch>
      </xdr:blipFill>
      <xdr:spPr>
        <a:xfrm>
          <a:off x="949960" y="10740390"/>
          <a:ext cx="3361055" cy="2244091"/>
        </a:xfrm>
        <a:prstGeom prst="rect">
          <a:avLst/>
        </a:prstGeom>
      </xdr:spPr>
    </xdr:pic>
    <xdr:clientData/>
  </xdr:oneCellAnchor>
  <xdr:oneCellAnchor>
    <xdr:from>
      <xdr:col>7</xdr:col>
      <xdr:colOff>209549</xdr:colOff>
      <xdr:row>58</xdr:row>
      <xdr:rowOff>133349</xdr:rowOff>
    </xdr:from>
    <xdr:ext cx="3636646" cy="2263141"/>
    <xdr:pic>
      <xdr:nvPicPr>
        <xdr:cNvPr id="15" name="Imagen 14">
          <a:extLst>
            <a:ext uri="{FF2B5EF4-FFF2-40B4-BE49-F238E27FC236}">
              <a16:creationId xmlns:a16="http://schemas.microsoft.com/office/drawing/2014/main" id="{D490CCA5-7981-4923-88FE-185D3B063E3C}"/>
            </a:ext>
          </a:extLst>
        </xdr:cNvPr>
        <xdr:cNvPicPr>
          <a:picLocks noChangeAspect="1"/>
        </xdr:cNvPicPr>
      </xdr:nvPicPr>
      <xdr:blipFill>
        <a:blip xmlns:r="http://schemas.openxmlformats.org/officeDocument/2006/relationships" r:embed="rId14"/>
        <a:stretch>
          <a:fillRect/>
        </a:stretch>
      </xdr:blipFill>
      <xdr:spPr>
        <a:xfrm>
          <a:off x="5703569" y="10740389"/>
          <a:ext cx="3636646" cy="2263141"/>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7C7456A8-BBB5-4278-9458-01084C3ADE6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871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6E24EE47-7BA1-4243-B11B-8CD4F8AF4B36}"/>
            </a:ext>
          </a:extLst>
        </xdr:cNvPr>
        <xdr:cNvPicPr>
          <a:picLocks noChangeAspect="1"/>
        </xdr:cNvPicPr>
      </xdr:nvPicPr>
      <xdr:blipFill>
        <a:blip xmlns:r="http://schemas.openxmlformats.org/officeDocument/2006/relationships" r:embed="rId2"/>
        <a:stretch>
          <a:fillRect/>
        </a:stretch>
      </xdr:blipFill>
      <xdr:spPr>
        <a:xfrm>
          <a:off x="8058150" y="375286"/>
          <a:ext cx="933450" cy="552450"/>
        </a:xfrm>
        <a:prstGeom prst="rect">
          <a:avLst/>
        </a:prstGeom>
      </xdr:spPr>
    </xdr:pic>
    <xdr:clientData/>
  </xdr:oneCellAnchor>
  <xdr:oneCellAnchor>
    <xdr:from>
      <xdr:col>1</xdr:col>
      <xdr:colOff>223733</xdr:colOff>
      <xdr:row>120</xdr:row>
      <xdr:rowOff>76436</xdr:rowOff>
    </xdr:from>
    <xdr:ext cx="3455250" cy="2464967"/>
    <xdr:pic>
      <xdr:nvPicPr>
        <xdr:cNvPr id="4" name="36 Imagen">
          <a:extLst>
            <a:ext uri="{FF2B5EF4-FFF2-40B4-BE49-F238E27FC236}">
              <a16:creationId xmlns:a16="http://schemas.microsoft.com/office/drawing/2014/main" id="{89885159-8D0C-498C-BEEB-BBD9283410B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08593" y="22022036"/>
          <a:ext cx="3455250" cy="2464967"/>
        </a:xfrm>
        <a:prstGeom prst="rect">
          <a:avLst/>
        </a:prstGeom>
      </xdr:spPr>
    </xdr:pic>
    <xdr:clientData/>
  </xdr:oneCellAnchor>
  <xdr:oneCellAnchor>
    <xdr:from>
      <xdr:col>7</xdr:col>
      <xdr:colOff>418460</xdr:colOff>
      <xdr:row>136</xdr:row>
      <xdr:rowOff>52284</xdr:rowOff>
    </xdr:from>
    <xdr:ext cx="3457367" cy="2464966"/>
    <xdr:pic>
      <xdr:nvPicPr>
        <xdr:cNvPr id="5" name="42 Imagen">
          <a:extLst>
            <a:ext uri="{FF2B5EF4-FFF2-40B4-BE49-F238E27FC236}">
              <a16:creationId xmlns:a16="http://schemas.microsoft.com/office/drawing/2014/main" id="{508CF688-BBD1-40AC-94D8-37901A08921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912480" y="24923964"/>
          <a:ext cx="3457367" cy="2464966"/>
        </a:xfrm>
        <a:prstGeom prst="rect">
          <a:avLst/>
        </a:prstGeom>
      </xdr:spPr>
    </xdr:pic>
    <xdr:clientData/>
  </xdr:oneCellAnchor>
  <xdr:oneCellAnchor>
    <xdr:from>
      <xdr:col>1</xdr:col>
      <xdr:colOff>179295</xdr:colOff>
      <xdr:row>152</xdr:row>
      <xdr:rowOff>60620</xdr:rowOff>
    </xdr:from>
    <xdr:ext cx="3455251" cy="2464966"/>
    <xdr:pic>
      <xdr:nvPicPr>
        <xdr:cNvPr id="6" name="Imagen 5">
          <a:extLst>
            <a:ext uri="{FF2B5EF4-FFF2-40B4-BE49-F238E27FC236}">
              <a16:creationId xmlns:a16="http://schemas.microsoft.com/office/drawing/2014/main" id="{82CFD3D4-79EA-4703-ABEF-6A2E7E9CDB0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64155" y="27858380"/>
          <a:ext cx="3455251" cy="2464966"/>
        </a:xfrm>
        <a:prstGeom prst="rect">
          <a:avLst/>
        </a:prstGeom>
      </xdr:spPr>
    </xdr:pic>
    <xdr:clientData/>
  </xdr:oneCellAnchor>
  <xdr:oneCellAnchor>
    <xdr:from>
      <xdr:col>7</xdr:col>
      <xdr:colOff>434041</xdr:colOff>
      <xdr:row>168</xdr:row>
      <xdr:rowOff>64683</xdr:rowOff>
    </xdr:from>
    <xdr:ext cx="3457367" cy="2464966"/>
    <xdr:pic>
      <xdr:nvPicPr>
        <xdr:cNvPr id="7" name="Imagen 6">
          <a:extLst>
            <a:ext uri="{FF2B5EF4-FFF2-40B4-BE49-F238E27FC236}">
              <a16:creationId xmlns:a16="http://schemas.microsoft.com/office/drawing/2014/main" id="{0AC127EF-1F1B-4CC3-BE77-A077D429724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928061" y="30788523"/>
          <a:ext cx="3457367" cy="2464966"/>
        </a:xfrm>
        <a:prstGeom prst="rect">
          <a:avLst/>
        </a:prstGeom>
      </xdr:spPr>
    </xdr:pic>
    <xdr:clientData/>
  </xdr:oneCellAnchor>
  <xdr:oneCellAnchor>
    <xdr:from>
      <xdr:col>1</xdr:col>
      <xdr:colOff>212912</xdr:colOff>
      <xdr:row>8</xdr:row>
      <xdr:rowOff>67235</xdr:rowOff>
    </xdr:from>
    <xdr:ext cx="3450067" cy="2464448"/>
    <xdr:pic>
      <xdr:nvPicPr>
        <xdr:cNvPr id="8" name="Imagen 7">
          <a:extLst>
            <a:ext uri="{FF2B5EF4-FFF2-40B4-BE49-F238E27FC236}">
              <a16:creationId xmlns:a16="http://schemas.microsoft.com/office/drawing/2014/main" id="{32A51B22-8849-4392-AD3C-368808569520}"/>
            </a:ext>
          </a:extLst>
        </xdr:cNvPr>
        <xdr:cNvPicPr>
          <a:picLocks noChangeAspect="1"/>
        </xdr:cNvPicPr>
      </xdr:nvPicPr>
      <xdr:blipFill>
        <a:blip xmlns:r="http://schemas.openxmlformats.org/officeDocument/2006/relationships" r:embed="rId7"/>
        <a:stretch>
          <a:fillRect/>
        </a:stretch>
      </xdr:blipFill>
      <xdr:spPr>
        <a:xfrm>
          <a:off x="997772" y="1530275"/>
          <a:ext cx="3450067" cy="2464448"/>
        </a:xfrm>
        <a:prstGeom prst="rect">
          <a:avLst/>
        </a:prstGeom>
      </xdr:spPr>
    </xdr:pic>
    <xdr:clientData/>
  </xdr:oneCellAnchor>
  <xdr:oneCellAnchor>
    <xdr:from>
      <xdr:col>7</xdr:col>
      <xdr:colOff>414617</xdr:colOff>
      <xdr:row>8</xdr:row>
      <xdr:rowOff>78441</xdr:rowOff>
    </xdr:from>
    <xdr:ext cx="3476463" cy="2464448"/>
    <xdr:pic>
      <xdr:nvPicPr>
        <xdr:cNvPr id="9" name="Imagen 8">
          <a:extLst>
            <a:ext uri="{FF2B5EF4-FFF2-40B4-BE49-F238E27FC236}">
              <a16:creationId xmlns:a16="http://schemas.microsoft.com/office/drawing/2014/main" id="{D44EF140-7540-410F-8AA3-8911ED9A6ABE}"/>
            </a:ext>
          </a:extLst>
        </xdr:cNvPr>
        <xdr:cNvPicPr>
          <a:picLocks noChangeAspect="1"/>
        </xdr:cNvPicPr>
      </xdr:nvPicPr>
      <xdr:blipFill>
        <a:blip xmlns:r="http://schemas.openxmlformats.org/officeDocument/2006/relationships" r:embed="rId8"/>
        <a:stretch>
          <a:fillRect/>
        </a:stretch>
      </xdr:blipFill>
      <xdr:spPr>
        <a:xfrm>
          <a:off x="5908637" y="1541481"/>
          <a:ext cx="3476463" cy="2464448"/>
        </a:xfrm>
        <a:prstGeom prst="rect">
          <a:avLst/>
        </a:prstGeom>
      </xdr:spPr>
    </xdr:pic>
    <xdr:clientData/>
  </xdr:oneCellAnchor>
  <xdr:oneCellAnchor>
    <xdr:from>
      <xdr:col>1</xdr:col>
      <xdr:colOff>235323</xdr:colOff>
      <xdr:row>24</xdr:row>
      <xdr:rowOff>68187</xdr:rowOff>
    </xdr:from>
    <xdr:ext cx="3450067" cy="2462542"/>
    <xdr:pic>
      <xdr:nvPicPr>
        <xdr:cNvPr id="10" name="Imagen 9">
          <a:extLst>
            <a:ext uri="{FF2B5EF4-FFF2-40B4-BE49-F238E27FC236}">
              <a16:creationId xmlns:a16="http://schemas.microsoft.com/office/drawing/2014/main" id="{8D5FC06A-4FD5-43A2-B908-107758915B0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20183" y="4457307"/>
          <a:ext cx="3450067" cy="2462542"/>
        </a:xfrm>
        <a:prstGeom prst="rect">
          <a:avLst/>
        </a:prstGeom>
      </xdr:spPr>
    </xdr:pic>
    <xdr:clientData/>
  </xdr:oneCellAnchor>
  <xdr:oneCellAnchor>
    <xdr:from>
      <xdr:col>7</xdr:col>
      <xdr:colOff>437030</xdr:colOff>
      <xdr:row>24</xdr:row>
      <xdr:rowOff>56030</xdr:rowOff>
    </xdr:from>
    <xdr:ext cx="3514563" cy="2494927"/>
    <xdr:pic>
      <xdr:nvPicPr>
        <xdr:cNvPr id="11" name="Imagen 10">
          <a:extLst>
            <a:ext uri="{FF2B5EF4-FFF2-40B4-BE49-F238E27FC236}">
              <a16:creationId xmlns:a16="http://schemas.microsoft.com/office/drawing/2014/main" id="{625DD22F-8687-4E9E-8D8E-B7DEFC83078C}"/>
            </a:ext>
          </a:extLst>
        </xdr:cNvPr>
        <xdr:cNvPicPr>
          <a:picLocks noChangeAspect="1"/>
        </xdr:cNvPicPr>
      </xdr:nvPicPr>
      <xdr:blipFill>
        <a:blip xmlns:r="http://schemas.openxmlformats.org/officeDocument/2006/relationships" r:embed="rId10"/>
        <a:stretch>
          <a:fillRect/>
        </a:stretch>
      </xdr:blipFill>
      <xdr:spPr>
        <a:xfrm>
          <a:off x="5931050" y="4445150"/>
          <a:ext cx="3514563" cy="2494927"/>
        </a:xfrm>
        <a:prstGeom prst="rect">
          <a:avLst/>
        </a:prstGeom>
      </xdr:spPr>
    </xdr:pic>
    <xdr:clientData/>
  </xdr:oneCellAnchor>
  <xdr:oneCellAnchor>
    <xdr:from>
      <xdr:col>1</xdr:col>
      <xdr:colOff>235323</xdr:colOff>
      <xdr:row>40</xdr:row>
      <xdr:rowOff>78441</xdr:rowOff>
    </xdr:from>
    <xdr:ext cx="3411967" cy="2433968"/>
    <xdr:pic>
      <xdr:nvPicPr>
        <xdr:cNvPr id="12" name="Imagen 11">
          <a:extLst>
            <a:ext uri="{FF2B5EF4-FFF2-40B4-BE49-F238E27FC236}">
              <a16:creationId xmlns:a16="http://schemas.microsoft.com/office/drawing/2014/main" id="{234004D1-9468-4A1F-ABB5-86DCB2CE6305}"/>
            </a:ext>
          </a:extLst>
        </xdr:cNvPr>
        <xdr:cNvPicPr>
          <a:picLocks noChangeAspect="1"/>
        </xdr:cNvPicPr>
      </xdr:nvPicPr>
      <xdr:blipFill>
        <a:blip xmlns:r="http://schemas.openxmlformats.org/officeDocument/2006/relationships" r:embed="rId11"/>
        <a:stretch>
          <a:fillRect/>
        </a:stretch>
      </xdr:blipFill>
      <xdr:spPr>
        <a:xfrm>
          <a:off x="1020183" y="7393641"/>
          <a:ext cx="3411967" cy="2433968"/>
        </a:xfrm>
        <a:prstGeom prst="rect">
          <a:avLst/>
        </a:prstGeom>
      </xdr:spPr>
    </xdr:pic>
    <xdr:clientData/>
  </xdr:oneCellAnchor>
  <xdr:oneCellAnchor>
    <xdr:from>
      <xdr:col>7</xdr:col>
      <xdr:colOff>414618</xdr:colOff>
      <xdr:row>40</xdr:row>
      <xdr:rowOff>78441</xdr:rowOff>
    </xdr:from>
    <xdr:ext cx="3468843" cy="2456828"/>
    <xdr:pic>
      <xdr:nvPicPr>
        <xdr:cNvPr id="13" name="Imagen 12">
          <a:extLst>
            <a:ext uri="{FF2B5EF4-FFF2-40B4-BE49-F238E27FC236}">
              <a16:creationId xmlns:a16="http://schemas.microsoft.com/office/drawing/2014/main" id="{DEE0907E-302F-498F-ABDD-5CF5705C69EC}"/>
            </a:ext>
          </a:extLst>
        </xdr:cNvPr>
        <xdr:cNvPicPr>
          <a:picLocks noChangeAspect="1"/>
        </xdr:cNvPicPr>
      </xdr:nvPicPr>
      <xdr:blipFill>
        <a:blip xmlns:r="http://schemas.openxmlformats.org/officeDocument/2006/relationships" r:embed="rId12"/>
        <a:stretch>
          <a:fillRect/>
        </a:stretch>
      </xdr:blipFill>
      <xdr:spPr>
        <a:xfrm>
          <a:off x="5908638" y="7393641"/>
          <a:ext cx="3468843" cy="2456828"/>
        </a:xfrm>
        <a:prstGeom prst="rect">
          <a:avLst/>
        </a:prstGeom>
      </xdr:spPr>
    </xdr:pic>
    <xdr:clientData/>
  </xdr:oneCellAnchor>
  <xdr:oneCellAnchor>
    <xdr:from>
      <xdr:col>1</xdr:col>
      <xdr:colOff>212912</xdr:colOff>
      <xdr:row>56</xdr:row>
      <xdr:rowOff>67235</xdr:rowOff>
    </xdr:from>
    <xdr:ext cx="3442447" cy="2459566"/>
    <xdr:pic>
      <xdr:nvPicPr>
        <xdr:cNvPr id="14" name="Imagen 13">
          <a:extLst>
            <a:ext uri="{FF2B5EF4-FFF2-40B4-BE49-F238E27FC236}">
              <a16:creationId xmlns:a16="http://schemas.microsoft.com/office/drawing/2014/main" id="{DA70FCC2-4D36-4598-AB4A-D455C0B513B6}"/>
            </a:ext>
          </a:extLst>
        </xdr:cNvPr>
        <xdr:cNvPicPr>
          <a:picLocks noChangeAspect="1"/>
        </xdr:cNvPicPr>
      </xdr:nvPicPr>
      <xdr:blipFill>
        <a:blip xmlns:r="http://schemas.openxmlformats.org/officeDocument/2006/relationships" r:embed="rId13"/>
        <a:stretch>
          <a:fillRect/>
        </a:stretch>
      </xdr:blipFill>
      <xdr:spPr>
        <a:xfrm>
          <a:off x="997772" y="10308515"/>
          <a:ext cx="3442447" cy="2459566"/>
        </a:xfrm>
        <a:prstGeom prst="rect">
          <a:avLst/>
        </a:prstGeom>
      </xdr:spPr>
    </xdr:pic>
    <xdr:clientData/>
  </xdr:oneCellAnchor>
  <xdr:oneCellAnchor>
    <xdr:from>
      <xdr:col>7</xdr:col>
      <xdr:colOff>470647</xdr:colOff>
      <xdr:row>56</xdr:row>
      <xdr:rowOff>67235</xdr:rowOff>
    </xdr:from>
    <xdr:ext cx="3430743" cy="2429086"/>
    <xdr:pic>
      <xdr:nvPicPr>
        <xdr:cNvPr id="15" name="Imagen 14">
          <a:extLst>
            <a:ext uri="{FF2B5EF4-FFF2-40B4-BE49-F238E27FC236}">
              <a16:creationId xmlns:a16="http://schemas.microsoft.com/office/drawing/2014/main" id="{DF74F064-0065-453B-BAA7-CAE9F166A6B5}"/>
            </a:ext>
          </a:extLst>
        </xdr:cNvPr>
        <xdr:cNvPicPr>
          <a:picLocks noChangeAspect="1"/>
        </xdr:cNvPicPr>
      </xdr:nvPicPr>
      <xdr:blipFill>
        <a:blip xmlns:r="http://schemas.openxmlformats.org/officeDocument/2006/relationships" r:embed="rId14"/>
        <a:stretch>
          <a:fillRect/>
        </a:stretch>
      </xdr:blipFill>
      <xdr:spPr>
        <a:xfrm>
          <a:off x="5964667" y="10308515"/>
          <a:ext cx="3430743" cy="2429086"/>
        </a:xfrm>
        <a:prstGeom prst="rect">
          <a:avLst/>
        </a:prstGeom>
      </xdr:spPr>
    </xdr:pic>
    <xdr:clientData/>
  </xdr:oneCellAnchor>
  <xdr:oneCellAnchor>
    <xdr:from>
      <xdr:col>1</xdr:col>
      <xdr:colOff>246529</xdr:colOff>
      <xdr:row>72</xdr:row>
      <xdr:rowOff>67235</xdr:rowOff>
    </xdr:from>
    <xdr:ext cx="3442447" cy="2459566"/>
    <xdr:pic>
      <xdr:nvPicPr>
        <xdr:cNvPr id="16" name="Imagen 15">
          <a:extLst>
            <a:ext uri="{FF2B5EF4-FFF2-40B4-BE49-F238E27FC236}">
              <a16:creationId xmlns:a16="http://schemas.microsoft.com/office/drawing/2014/main" id="{F5F179BC-CB78-410B-9402-0151D6D43FAE}"/>
            </a:ext>
          </a:extLst>
        </xdr:cNvPr>
        <xdr:cNvPicPr>
          <a:picLocks noChangeAspect="1"/>
        </xdr:cNvPicPr>
      </xdr:nvPicPr>
      <xdr:blipFill>
        <a:blip xmlns:r="http://schemas.openxmlformats.org/officeDocument/2006/relationships" r:embed="rId15"/>
        <a:stretch>
          <a:fillRect/>
        </a:stretch>
      </xdr:blipFill>
      <xdr:spPr>
        <a:xfrm>
          <a:off x="1031389" y="13234595"/>
          <a:ext cx="3442447" cy="2459566"/>
        </a:xfrm>
        <a:prstGeom prst="rect">
          <a:avLst/>
        </a:prstGeom>
      </xdr:spPr>
    </xdr:pic>
    <xdr:clientData/>
  </xdr:oneCellAnchor>
  <xdr:oneCellAnchor>
    <xdr:from>
      <xdr:col>7</xdr:col>
      <xdr:colOff>481853</xdr:colOff>
      <xdr:row>72</xdr:row>
      <xdr:rowOff>89647</xdr:rowOff>
    </xdr:from>
    <xdr:ext cx="3476043" cy="2464966"/>
    <xdr:pic>
      <xdr:nvPicPr>
        <xdr:cNvPr id="17" name="Imagen 16">
          <a:extLst>
            <a:ext uri="{FF2B5EF4-FFF2-40B4-BE49-F238E27FC236}">
              <a16:creationId xmlns:a16="http://schemas.microsoft.com/office/drawing/2014/main" id="{6769DC44-22E8-4DB9-A1C9-F24F6E13518A}"/>
            </a:ext>
          </a:extLst>
        </xdr:cNvPr>
        <xdr:cNvPicPr>
          <a:picLocks noChangeAspect="1"/>
        </xdr:cNvPicPr>
      </xdr:nvPicPr>
      <xdr:blipFill>
        <a:blip xmlns:r="http://schemas.openxmlformats.org/officeDocument/2006/relationships" r:embed="rId16"/>
        <a:stretch>
          <a:fillRect/>
        </a:stretch>
      </xdr:blipFill>
      <xdr:spPr>
        <a:xfrm>
          <a:off x="5975873" y="13257007"/>
          <a:ext cx="3476043" cy="2464966"/>
        </a:xfrm>
        <a:prstGeom prst="rect">
          <a:avLst/>
        </a:prstGeom>
      </xdr:spPr>
    </xdr:pic>
    <xdr:clientData/>
  </xdr:oneCellAnchor>
  <xdr:oneCellAnchor>
    <xdr:from>
      <xdr:col>1</xdr:col>
      <xdr:colOff>201083</xdr:colOff>
      <xdr:row>88</xdr:row>
      <xdr:rowOff>95250</xdr:rowOff>
    </xdr:from>
    <xdr:ext cx="3452665" cy="2464966"/>
    <xdr:pic>
      <xdr:nvPicPr>
        <xdr:cNvPr id="18" name="Imagen 17">
          <a:extLst>
            <a:ext uri="{FF2B5EF4-FFF2-40B4-BE49-F238E27FC236}">
              <a16:creationId xmlns:a16="http://schemas.microsoft.com/office/drawing/2014/main" id="{ACFFB37D-787E-4D8B-A54A-558A0A44F5E0}"/>
            </a:ext>
          </a:extLst>
        </xdr:cNvPr>
        <xdr:cNvPicPr>
          <a:picLocks noChangeAspect="1"/>
        </xdr:cNvPicPr>
      </xdr:nvPicPr>
      <xdr:blipFill>
        <a:blip xmlns:r="http://schemas.openxmlformats.org/officeDocument/2006/relationships" r:embed="rId17"/>
        <a:stretch>
          <a:fillRect/>
        </a:stretch>
      </xdr:blipFill>
      <xdr:spPr>
        <a:xfrm>
          <a:off x="985943" y="16188690"/>
          <a:ext cx="3452665" cy="2464966"/>
        </a:xfrm>
        <a:prstGeom prst="rect">
          <a:avLst/>
        </a:prstGeom>
      </xdr:spPr>
    </xdr:pic>
    <xdr:clientData/>
  </xdr:oneCellAnchor>
  <xdr:oneCellAnchor>
    <xdr:from>
      <xdr:col>7</xdr:col>
      <xdr:colOff>529166</xdr:colOff>
      <xdr:row>88</xdr:row>
      <xdr:rowOff>84667</xdr:rowOff>
    </xdr:from>
    <xdr:ext cx="3457787" cy="2467186"/>
    <xdr:pic>
      <xdr:nvPicPr>
        <xdr:cNvPr id="19" name="Imagen 18">
          <a:extLst>
            <a:ext uri="{FF2B5EF4-FFF2-40B4-BE49-F238E27FC236}">
              <a16:creationId xmlns:a16="http://schemas.microsoft.com/office/drawing/2014/main" id="{66E37435-0024-4ADB-AC5C-BEA78E0DF107}"/>
            </a:ext>
          </a:extLst>
        </xdr:cNvPr>
        <xdr:cNvPicPr>
          <a:picLocks noChangeAspect="1"/>
        </xdr:cNvPicPr>
      </xdr:nvPicPr>
      <xdr:blipFill>
        <a:blip xmlns:r="http://schemas.openxmlformats.org/officeDocument/2006/relationships" r:embed="rId18"/>
        <a:stretch>
          <a:fillRect/>
        </a:stretch>
      </xdr:blipFill>
      <xdr:spPr>
        <a:xfrm>
          <a:off x="6023186" y="16178107"/>
          <a:ext cx="3457787" cy="2467186"/>
        </a:xfrm>
        <a:prstGeom prst="rect">
          <a:avLst/>
        </a:prstGeom>
      </xdr:spPr>
    </xdr:pic>
    <xdr:clientData/>
  </xdr:oneCellAnchor>
  <xdr:oneCellAnchor>
    <xdr:from>
      <xdr:col>7</xdr:col>
      <xdr:colOff>423333</xdr:colOff>
      <xdr:row>120</xdr:row>
      <xdr:rowOff>84667</xdr:rowOff>
    </xdr:from>
    <xdr:ext cx="3457787" cy="2467187"/>
    <xdr:pic>
      <xdr:nvPicPr>
        <xdr:cNvPr id="20" name="Imagen 19">
          <a:extLst>
            <a:ext uri="{FF2B5EF4-FFF2-40B4-BE49-F238E27FC236}">
              <a16:creationId xmlns:a16="http://schemas.microsoft.com/office/drawing/2014/main" id="{B8FFFCA9-C2FF-439C-A892-84E5C12648E2}"/>
            </a:ext>
          </a:extLst>
        </xdr:cNvPr>
        <xdr:cNvPicPr>
          <a:picLocks noChangeAspect="1"/>
        </xdr:cNvPicPr>
      </xdr:nvPicPr>
      <xdr:blipFill>
        <a:blip xmlns:r="http://schemas.openxmlformats.org/officeDocument/2006/relationships" r:embed="rId19"/>
        <a:stretch>
          <a:fillRect/>
        </a:stretch>
      </xdr:blipFill>
      <xdr:spPr>
        <a:xfrm>
          <a:off x="5917353" y="22030267"/>
          <a:ext cx="3457787" cy="2467187"/>
        </a:xfrm>
        <a:prstGeom prst="rect">
          <a:avLst/>
        </a:prstGeom>
      </xdr:spPr>
    </xdr:pic>
    <xdr:clientData/>
  </xdr:oneCellAnchor>
  <xdr:oneCellAnchor>
    <xdr:from>
      <xdr:col>1</xdr:col>
      <xdr:colOff>190500</xdr:colOff>
      <xdr:row>136</xdr:row>
      <xdr:rowOff>74083</xdr:rowOff>
    </xdr:from>
    <xdr:ext cx="3455670" cy="2467186"/>
    <xdr:pic>
      <xdr:nvPicPr>
        <xdr:cNvPr id="21" name="Imagen 20">
          <a:extLst>
            <a:ext uri="{FF2B5EF4-FFF2-40B4-BE49-F238E27FC236}">
              <a16:creationId xmlns:a16="http://schemas.microsoft.com/office/drawing/2014/main" id="{E6F72C96-A8E8-4A3E-983E-ED99FA86C7A5}"/>
            </a:ext>
          </a:extLst>
        </xdr:cNvPr>
        <xdr:cNvPicPr>
          <a:picLocks noChangeAspect="1"/>
        </xdr:cNvPicPr>
      </xdr:nvPicPr>
      <xdr:blipFill>
        <a:blip xmlns:r="http://schemas.openxmlformats.org/officeDocument/2006/relationships" r:embed="rId20"/>
        <a:stretch>
          <a:fillRect/>
        </a:stretch>
      </xdr:blipFill>
      <xdr:spPr>
        <a:xfrm>
          <a:off x="975360" y="24945763"/>
          <a:ext cx="3455670" cy="2467186"/>
        </a:xfrm>
        <a:prstGeom prst="rect">
          <a:avLst/>
        </a:prstGeom>
      </xdr:spPr>
    </xdr:pic>
    <xdr:clientData/>
  </xdr:oneCellAnchor>
  <xdr:oneCellAnchor>
    <xdr:from>
      <xdr:col>7</xdr:col>
      <xdr:colOff>412750</xdr:colOff>
      <xdr:row>152</xdr:row>
      <xdr:rowOff>74084</xdr:rowOff>
    </xdr:from>
    <xdr:ext cx="3450167" cy="2459566"/>
    <xdr:pic>
      <xdr:nvPicPr>
        <xdr:cNvPr id="22" name="Imagen 21">
          <a:extLst>
            <a:ext uri="{FF2B5EF4-FFF2-40B4-BE49-F238E27FC236}">
              <a16:creationId xmlns:a16="http://schemas.microsoft.com/office/drawing/2014/main" id="{5B8FFFD4-1AC8-4430-8FB8-DAFAF14B038D}"/>
            </a:ext>
          </a:extLst>
        </xdr:cNvPr>
        <xdr:cNvPicPr>
          <a:picLocks noChangeAspect="1"/>
        </xdr:cNvPicPr>
      </xdr:nvPicPr>
      <xdr:blipFill>
        <a:blip xmlns:r="http://schemas.openxmlformats.org/officeDocument/2006/relationships" r:embed="rId21"/>
        <a:stretch>
          <a:fillRect/>
        </a:stretch>
      </xdr:blipFill>
      <xdr:spPr>
        <a:xfrm>
          <a:off x="5906770" y="27871844"/>
          <a:ext cx="3450167" cy="2459566"/>
        </a:xfrm>
        <a:prstGeom prst="rect">
          <a:avLst/>
        </a:prstGeom>
      </xdr:spPr>
    </xdr:pic>
    <xdr:clientData/>
  </xdr:oneCellAnchor>
  <xdr:oneCellAnchor>
    <xdr:from>
      <xdr:col>1</xdr:col>
      <xdr:colOff>179917</xdr:colOff>
      <xdr:row>168</xdr:row>
      <xdr:rowOff>84667</xdr:rowOff>
    </xdr:from>
    <xdr:ext cx="3440430" cy="2459566"/>
    <xdr:pic>
      <xdr:nvPicPr>
        <xdr:cNvPr id="23" name="Imagen 22">
          <a:extLst>
            <a:ext uri="{FF2B5EF4-FFF2-40B4-BE49-F238E27FC236}">
              <a16:creationId xmlns:a16="http://schemas.microsoft.com/office/drawing/2014/main" id="{2E74A06D-9BAC-4205-8047-ADEE74E6BD60}"/>
            </a:ext>
          </a:extLst>
        </xdr:cNvPr>
        <xdr:cNvPicPr>
          <a:picLocks noChangeAspect="1"/>
        </xdr:cNvPicPr>
      </xdr:nvPicPr>
      <xdr:blipFill>
        <a:blip xmlns:r="http://schemas.openxmlformats.org/officeDocument/2006/relationships" r:embed="rId22"/>
        <a:stretch>
          <a:fillRect/>
        </a:stretch>
      </xdr:blipFill>
      <xdr:spPr>
        <a:xfrm>
          <a:off x="964777" y="30808507"/>
          <a:ext cx="3440430" cy="2459566"/>
        </a:xfrm>
        <a:prstGeom prst="rect">
          <a:avLst/>
        </a:prstGeom>
      </xdr:spPr>
    </xdr:pic>
    <xdr:clientData/>
  </xdr:oneCellAnchor>
  <xdr:oneCellAnchor>
    <xdr:from>
      <xdr:col>1</xdr:col>
      <xdr:colOff>211667</xdr:colOff>
      <xdr:row>184</xdr:row>
      <xdr:rowOff>74083</xdr:rowOff>
    </xdr:from>
    <xdr:ext cx="3448050" cy="2562014"/>
    <xdr:pic>
      <xdr:nvPicPr>
        <xdr:cNvPr id="24" name="Imagen 23">
          <a:extLst>
            <a:ext uri="{FF2B5EF4-FFF2-40B4-BE49-F238E27FC236}">
              <a16:creationId xmlns:a16="http://schemas.microsoft.com/office/drawing/2014/main" id="{71F15DAC-F165-4F6E-9F6E-BFA507A8D3D9}"/>
            </a:ext>
          </a:extLst>
        </xdr:cNvPr>
        <xdr:cNvPicPr>
          <a:picLocks noChangeAspect="1"/>
        </xdr:cNvPicPr>
      </xdr:nvPicPr>
      <xdr:blipFill>
        <a:blip xmlns:r="http://schemas.openxmlformats.org/officeDocument/2006/relationships" r:embed="rId23"/>
        <a:stretch>
          <a:fillRect/>
        </a:stretch>
      </xdr:blipFill>
      <xdr:spPr>
        <a:xfrm>
          <a:off x="996527" y="33724003"/>
          <a:ext cx="3448050" cy="2562014"/>
        </a:xfrm>
        <a:prstGeom prst="rect">
          <a:avLst/>
        </a:prstGeom>
      </xdr:spPr>
    </xdr:pic>
    <xdr:clientData/>
  </xdr:oneCellAnchor>
  <xdr:oneCellAnchor>
    <xdr:from>
      <xdr:col>7</xdr:col>
      <xdr:colOff>359833</xdr:colOff>
      <xdr:row>184</xdr:row>
      <xdr:rowOff>84667</xdr:rowOff>
    </xdr:from>
    <xdr:ext cx="3450167" cy="2569634"/>
    <xdr:pic>
      <xdr:nvPicPr>
        <xdr:cNvPr id="25" name="Imagen 24">
          <a:extLst>
            <a:ext uri="{FF2B5EF4-FFF2-40B4-BE49-F238E27FC236}">
              <a16:creationId xmlns:a16="http://schemas.microsoft.com/office/drawing/2014/main" id="{7CFE5725-6B82-468F-AC09-A9A99092D4EC}"/>
            </a:ext>
          </a:extLst>
        </xdr:cNvPr>
        <xdr:cNvPicPr>
          <a:picLocks noChangeAspect="1"/>
        </xdr:cNvPicPr>
      </xdr:nvPicPr>
      <xdr:blipFill>
        <a:blip xmlns:r="http://schemas.openxmlformats.org/officeDocument/2006/relationships" r:embed="rId24"/>
        <a:stretch>
          <a:fillRect/>
        </a:stretch>
      </xdr:blipFill>
      <xdr:spPr>
        <a:xfrm>
          <a:off x="5853853" y="33734587"/>
          <a:ext cx="3450167" cy="2569634"/>
        </a:xfrm>
        <a:prstGeom prst="rect">
          <a:avLst/>
        </a:prstGeom>
      </xdr:spPr>
    </xdr:pic>
    <xdr:clientData/>
  </xdr:oneCellAnchor>
  <xdr:oneCellAnchor>
    <xdr:from>
      <xdr:col>1</xdr:col>
      <xdr:colOff>195580</xdr:colOff>
      <xdr:row>200</xdr:row>
      <xdr:rowOff>63500</xdr:rowOff>
    </xdr:from>
    <xdr:ext cx="3437890" cy="2562013"/>
    <xdr:pic>
      <xdr:nvPicPr>
        <xdr:cNvPr id="26" name="Imagen 25">
          <a:extLst>
            <a:ext uri="{FF2B5EF4-FFF2-40B4-BE49-F238E27FC236}">
              <a16:creationId xmlns:a16="http://schemas.microsoft.com/office/drawing/2014/main" id="{1E37AD9A-7991-4E63-8E70-D350ADF6D5A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80440" y="36639500"/>
          <a:ext cx="3437890" cy="2562013"/>
        </a:xfrm>
        <a:prstGeom prst="rect">
          <a:avLst/>
        </a:prstGeom>
      </xdr:spPr>
    </xdr:pic>
    <xdr:clientData/>
  </xdr:oneCellAnchor>
  <xdr:oneCellAnchor>
    <xdr:from>
      <xdr:col>7</xdr:col>
      <xdr:colOff>371687</xdr:colOff>
      <xdr:row>200</xdr:row>
      <xdr:rowOff>63500</xdr:rowOff>
    </xdr:from>
    <xdr:ext cx="3440007" cy="2562013"/>
    <xdr:pic>
      <xdr:nvPicPr>
        <xdr:cNvPr id="27" name="Imagen 26">
          <a:extLst>
            <a:ext uri="{FF2B5EF4-FFF2-40B4-BE49-F238E27FC236}">
              <a16:creationId xmlns:a16="http://schemas.microsoft.com/office/drawing/2014/main" id="{326074CB-CE12-4740-8856-F03ED6067ADF}"/>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865707" y="36639500"/>
          <a:ext cx="3440007" cy="2562013"/>
        </a:xfrm>
        <a:prstGeom prst="rect">
          <a:avLst/>
        </a:prstGeom>
      </xdr:spPr>
    </xdr:pic>
    <xdr:clientData/>
  </xdr:oneCellAnchor>
  <xdr:oneCellAnchor>
    <xdr:from>
      <xdr:col>1</xdr:col>
      <xdr:colOff>296333</xdr:colOff>
      <xdr:row>104</xdr:row>
      <xdr:rowOff>95250</xdr:rowOff>
    </xdr:from>
    <xdr:ext cx="3379470" cy="2406226"/>
    <xdr:pic>
      <xdr:nvPicPr>
        <xdr:cNvPr id="28" name="Imagen 27">
          <a:extLst>
            <a:ext uri="{FF2B5EF4-FFF2-40B4-BE49-F238E27FC236}">
              <a16:creationId xmlns:a16="http://schemas.microsoft.com/office/drawing/2014/main" id="{9916753A-F68D-4112-A399-E3C9A2A06E9D}"/>
            </a:ext>
          </a:extLst>
        </xdr:cNvPr>
        <xdr:cNvPicPr>
          <a:picLocks noChangeAspect="1"/>
        </xdr:cNvPicPr>
      </xdr:nvPicPr>
      <xdr:blipFill>
        <a:blip xmlns:r="http://schemas.openxmlformats.org/officeDocument/2006/relationships" r:embed="rId27"/>
        <a:stretch>
          <a:fillRect/>
        </a:stretch>
      </xdr:blipFill>
      <xdr:spPr>
        <a:xfrm>
          <a:off x="1081193" y="19114770"/>
          <a:ext cx="3379470" cy="2406226"/>
        </a:xfrm>
        <a:prstGeom prst="rect">
          <a:avLst/>
        </a:prstGeom>
      </xdr:spPr>
    </xdr:pic>
    <xdr:clientData/>
  </xdr:oneCellAnchor>
  <xdr:oneCellAnchor>
    <xdr:from>
      <xdr:col>7</xdr:col>
      <xdr:colOff>433917</xdr:colOff>
      <xdr:row>104</xdr:row>
      <xdr:rowOff>74083</xdr:rowOff>
    </xdr:from>
    <xdr:ext cx="3434927" cy="2451946"/>
    <xdr:pic>
      <xdr:nvPicPr>
        <xdr:cNvPr id="29" name="Imagen 28">
          <a:extLst>
            <a:ext uri="{FF2B5EF4-FFF2-40B4-BE49-F238E27FC236}">
              <a16:creationId xmlns:a16="http://schemas.microsoft.com/office/drawing/2014/main" id="{069EBD6C-8F45-4749-BD56-A693D00F3ADF}"/>
            </a:ext>
          </a:extLst>
        </xdr:cNvPr>
        <xdr:cNvPicPr>
          <a:picLocks noChangeAspect="1"/>
        </xdr:cNvPicPr>
      </xdr:nvPicPr>
      <xdr:blipFill>
        <a:blip xmlns:r="http://schemas.openxmlformats.org/officeDocument/2006/relationships" r:embed="rId28"/>
        <a:stretch>
          <a:fillRect/>
        </a:stretch>
      </xdr:blipFill>
      <xdr:spPr>
        <a:xfrm>
          <a:off x="5927937" y="19093603"/>
          <a:ext cx="3434927" cy="2451946"/>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77527C7D-08D0-47D4-8D51-65BD5BD5FF3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69DD52D-5072-4794-A783-3C527F62FE7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a16="http://schemas.microsoft.com/office/drawing/2014/main" id="{9250F500-2D1B-491C-81EF-9D70A9DD25CE}"/>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a16="http://schemas.microsoft.com/office/drawing/2014/main" id="{24F2A779-AAFE-4813-9D87-AFAF440A08AF}"/>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a16="http://schemas.microsoft.com/office/drawing/2014/main" id="{694268B7-EA70-40C7-8E2B-7CCCFD85DA73}"/>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a16="http://schemas.microsoft.com/office/drawing/2014/main" id="{46281737-DFCE-4FFC-9364-4846327DBF1F}"/>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a16="http://schemas.microsoft.com/office/drawing/2014/main" id="{115E675C-5981-4AFD-B4CD-62676B45F594}"/>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a16="http://schemas.microsoft.com/office/drawing/2014/main" id="{DF744E3B-8407-4638-B0CC-F704745EC5E0}"/>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id="{D1EC66FC-570D-4491-A1E5-D90FDD10E348}"/>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id="{BF2413F5-4DFC-4792-909C-57F042D9D4B8}"/>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a16="http://schemas.microsoft.com/office/drawing/2014/main" id="{36D9B4AE-4524-4EDB-A81A-A8BDEBAA6D43}"/>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a16="http://schemas.microsoft.com/office/drawing/2014/main" id="{E766925D-C5BB-489C-B8BC-FDCC3AC8DFD2}"/>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4" name="Imagen 13">
          <a:extLst>
            <a:ext uri="{FF2B5EF4-FFF2-40B4-BE49-F238E27FC236}">
              <a16:creationId xmlns:a16="http://schemas.microsoft.com/office/drawing/2014/main" id="{F5C744A8-25F6-4C16-A8AD-811AB31ACDF3}"/>
            </a:ext>
          </a:extLst>
        </xdr:cNvPr>
        <xdr:cNvPicPr>
          <a:picLocks noChangeAspect="1"/>
        </xdr:cNvPicPr>
      </xdr:nvPicPr>
      <xdr:blipFill>
        <a:blip xmlns:r="http://schemas.openxmlformats.org/officeDocument/2006/relationships" r:embed="rId13"/>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5" name="Imagen 14">
          <a:extLst>
            <a:ext uri="{FF2B5EF4-FFF2-40B4-BE49-F238E27FC236}">
              <a16:creationId xmlns:a16="http://schemas.microsoft.com/office/drawing/2014/main" id="{0487CC24-48C7-4977-B6B0-9A5623ED077A}"/>
            </a:ext>
          </a:extLst>
        </xdr:cNvPr>
        <xdr:cNvPicPr>
          <a:picLocks noChangeAspect="1"/>
        </xdr:cNvPicPr>
      </xdr:nvPicPr>
      <xdr:blipFill>
        <a:blip xmlns:r="http://schemas.openxmlformats.org/officeDocument/2006/relationships" r:embed="rId14"/>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6" name="Imagen 15">
          <a:extLst>
            <a:ext uri="{FF2B5EF4-FFF2-40B4-BE49-F238E27FC236}">
              <a16:creationId xmlns:a16="http://schemas.microsoft.com/office/drawing/2014/main" id="{D7E20655-17E9-4301-A8BA-28C01F3AC600}"/>
            </a:ext>
          </a:extLst>
        </xdr:cNvPr>
        <xdr:cNvPicPr>
          <a:picLocks noChangeAspect="1"/>
        </xdr:cNvPicPr>
      </xdr:nvPicPr>
      <xdr:blipFill>
        <a:blip xmlns:r="http://schemas.openxmlformats.org/officeDocument/2006/relationships" r:embed="rId15"/>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7" name="Imagen 16">
          <a:extLst>
            <a:ext uri="{FF2B5EF4-FFF2-40B4-BE49-F238E27FC236}">
              <a16:creationId xmlns:a16="http://schemas.microsoft.com/office/drawing/2014/main" id="{F0474935-69A0-4F83-AE1B-D96CD8B5B8F8}"/>
            </a:ext>
          </a:extLst>
        </xdr:cNvPr>
        <xdr:cNvPicPr>
          <a:picLocks noChangeAspect="1"/>
        </xdr:cNvPicPr>
      </xdr:nvPicPr>
      <xdr:blipFill>
        <a:blip xmlns:r="http://schemas.openxmlformats.org/officeDocument/2006/relationships" r:embed="rId16"/>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8" name="Imagen 17">
          <a:extLst>
            <a:ext uri="{FF2B5EF4-FFF2-40B4-BE49-F238E27FC236}">
              <a16:creationId xmlns:a16="http://schemas.microsoft.com/office/drawing/2014/main" id="{E557F9C7-B530-4F3B-8F2B-8C95777D27F5}"/>
            </a:ext>
          </a:extLst>
        </xdr:cNvPr>
        <xdr:cNvPicPr>
          <a:picLocks noChangeAspect="1"/>
        </xdr:cNvPicPr>
      </xdr:nvPicPr>
      <xdr:blipFill>
        <a:blip xmlns:r="http://schemas.openxmlformats.org/officeDocument/2006/relationships" r:embed="rId17"/>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19" name="Imagen 18">
          <a:extLst>
            <a:ext uri="{FF2B5EF4-FFF2-40B4-BE49-F238E27FC236}">
              <a16:creationId xmlns:a16="http://schemas.microsoft.com/office/drawing/2014/main" id="{F3CCD103-5528-4F15-827B-F009042B7083}"/>
            </a:ext>
          </a:extLst>
        </xdr:cNvPr>
        <xdr:cNvPicPr>
          <a:picLocks noChangeAspect="1"/>
        </xdr:cNvPicPr>
      </xdr:nvPicPr>
      <xdr:blipFill>
        <a:blip xmlns:r="http://schemas.openxmlformats.org/officeDocument/2006/relationships" r:embed="rId18"/>
        <a:stretch>
          <a:fillRect/>
        </a:stretch>
      </xdr:blipFill>
      <xdr:spPr>
        <a:xfrm>
          <a:off x="572200" y="16873013"/>
          <a:ext cx="3339582" cy="227355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0" name="Imagen 19">
          <a:extLst>
            <a:ext uri="{FF2B5EF4-FFF2-40B4-BE49-F238E27FC236}">
              <a16:creationId xmlns:a16="http://schemas.microsoft.com/office/drawing/2014/main" id="{0377628E-AE28-4CE7-A26D-26CEB8369E6D}"/>
            </a:ext>
          </a:extLst>
        </xdr:cNvPr>
        <xdr:cNvPicPr>
          <a:picLocks noChangeAspect="1"/>
        </xdr:cNvPicPr>
      </xdr:nvPicPr>
      <xdr:blipFill>
        <a:blip xmlns:r="http://schemas.openxmlformats.org/officeDocument/2006/relationships" r:embed="rId19"/>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1" name="Imagen 20">
          <a:extLst>
            <a:ext uri="{FF2B5EF4-FFF2-40B4-BE49-F238E27FC236}">
              <a16:creationId xmlns:a16="http://schemas.microsoft.com/office/drawing/2014/main" id="{93D577BE-E9B4-4DD1-BC4C-3B8C31C10169}"/>
            </a:ext>
          </a:extLst>
        </xdr:cNvPr>
        <xdr:cNvPicPr>
          <a:picLocks noChangeAspect="1"/>
        </xdr:cNvPicPr>
      </xdr:nvPicPr>
      <xdr:blipFill>
        <a:blip xmlns:r="http://schemas.openxmlformats.org/officeDocument/2006/relationships" r:embed="rId20"/>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2" name="Imagen 21">
          <a:extLst>
            <a:ext uri="{FF2B5EF4-FFF2-40B4-BE49-F238E27FC236}">
              <a16:creationId xmlns:a16="http://schemas.microsoft.com/office/drawing/2014/main" id="{5F076409-7745-4A16-98B3-9875AAE84C5D}"/>
            </a:ext>
          </a:extLst>
        </xdr:cNvPr>
        <xdr:cNvPicPr>
          <a:picLocks noChangeAspect="1"/>
        </xdr:cNvPicPr>
      </xdr:nvPicPr>
      <xdr:blipFill>
        <a:blip xmlns:r="http://schemas.openxmlformats.org/officeDocument/2006/relationships" r:embed="rId21"/>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3" name="Imagen 22">
          <a:extLst>
            <a:ext uri="{FF2B5EF4-FFF2-40B4-BE49-F238E27FC236}">
              <a16:creationId xmlns:a16="http://schemas.microsoft.com/office/drawing/2014/main" id="{FEC283A8-4971-4CD0-A39C-BFAC4F5E4DA0}"/>
            </a:ext>
          </a:extLst>
        </xdr:cNvPr>
        <xdr:cNvPicPr>
          <a:picLocks noChangeAspect="1"/>
        </xdr:cNvPicPr>
      </xdr:nvPicPr>
      <xdr:blipFill>
        <a:blip xmlns:r="http://schemas.openxmlformats.org/officeDocument/2006/relationships" r:embed="rId22"/>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4" name="Imagen 23">
          <a:extLst>
            <a:ext uri="{FF2B5EF4-FFF2-40B4-BE49-F238E27FC236}">
              <a16:creationId xmlns:a16="http://schemas.microsoft.com/office/drawing/2014/main" id="{ECC84049-71BE-4B79-9069-47D4B231BC57}"/>
            </a:ext>
          </a:extLst>
        </xdr:cNvPr>
        <xdr:cNvPicPr>
          <a:picLocks noChangeAspect="1"/>
        </xdr:cNvPicPr>
      </xdr:nvPicPr>
      <xdr:blipFill>
        <a:blip xmlns:r="http://schemas.openxmlformats.org/officeDocument/2006/relationships" r:embed="rId23"/>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5" name="Imagen 24">
          <a:extLst>
            <a:ext uri="{FF2B5EF4-FFF2-40B4-BE49-F238E27FC236}">
              <a16:creationId xmlns:a16="http://schemas.microsoft.com/office/drawing/2014/main" id="{81C69069-A493-4D4D-8260-45E350022987}"/>
            </a:ext>
          </a:extLst>
        </xdr:cNvPr>
        <xdr:cNvPicPr>
          <a:picLocks noChangeAspect="1"/>
        </xdr:cNvPicPr>
      </xdr:nvPicPr>
      <xdr:blipFill>
        <a:blip xmlns:r="http://schemas.openxmlformats.org/officeDocument/2006/relationships" r:embed="rId24"/>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6" name="Imagen 25" descr="E:\DCIM\141___01\IMG_1773.JPG">
          <a:extLst>
            <a:ext uri="{FF2B5EF4-FFF2-40B4-BE49-F238E27FC236}">
              <a16:creationId xmlns:a16="http://schemas.microsoft.com/office/drawing/2014/main" id="{A047AAE5-491B-4626-BDF9-3C485BCEF15B}"/>
            </a:ext>
          </a:extLst>
        </xdr:cNvPr>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27" name="Imagen 26">
          <a:extLst>
            <a:ext uri="{FF2B5EF4-FFF2-40B4-BE49-F238E27FC236}">
              <a16:creationId xmlns:a16="http://schemas.microsoft.com/office/drawing/2014/main" id="{13956A0A-849D-4A0D-B586-BC6C47874BAE}"/>
            </a:ext>
          </a:extLst>
        </xdr:cNvPr>
        <xdr:cNvPicPr>
          <a:picLocks noChangeAspect="1"/>
        </xdr:cNvPicPr>
      </xdr:nvPicPr>
      <xdr:blipFill>
        <a:blip xmlns:r="http://schemas.openxmlformats.org/officeDocument/2006/relationships" r:embed="rId26"/>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28" name="Imagen 27">
          <a:extLst>
            <a:ext uri="{FF2B5EF4-FFF2-40B4-BE49-F238E27FC236}">
              <a16:creationId xmlns:a16="http://schemas.microsoft.com/office/drawing/2014/main" id="{36D4C4A7-E0C8-4AAC-A2F4-4FFA02FEA782}"/>
            </a:ext>
          </a:extLst>
        </xdr:cNvPr>
        <xdr:cNvPicPr>
          <a:picLocks noChangeAspect="1"/>
        </xdr:cNvPicPr>
      </xdr:nvPicPr>
      <xdr:blipFill>
        <a:blip xmlns:r="http://schemas.openxmlformats.org/officeDocument/2006/relationships" r:embed="rId27"/>
        <a:stretch>
          <a:fillRect/>
        </a:stretch>
      </xdr:blipFill>
      <xdr:spPr>
        <a:xfrm>
          <a:off x="4883798" y="72643015"/>
          <a:ext cx="3469900" cy="2372619"/>
        </a:xfrm>
        <a:prstGeom prst="rect">
          <a:avLst/>
        </a:prstGeom>
      </xdr:spPr>
    </xdr:pic>
    <xdr:clientData/>
  </xdr:twoCellAnchor>
  <xdr:twoCellAnchor editAs="oneCell">
    <xdr:from>
      <xdr:col>1</xdr:col>
      <xdr:colOff>311021</xdr:colOff>
      <xdr:row>538</xdr:row>
      <xdr:rowOff>77754</xdr:rowOff>
    </xdr:from>
    <xdr:to>
      <xdr:col>6</xdr:col>
      <xdr:colOff>153023</xdr:colOff>
      <xdr:row>551</xdr:row>
      <xdr:rowOff>72933</xdr:rowOff>
    </xdr:to>
    <xdr:pic>
      <xdr:nvPicPr>
        <xdr:cNvPr id="29" name="Imagen 28">
          <a:extLst>
            <a:ext uri="{FF2B5EF4-FFF2-40B4-BE49-F238E27FC236}">
              <a16:creationId xmlns:a16="http://schemas.microsoft.com/office/drawing/2014/main" id="{451D4025-5EC9-45CE-9498-100977584712}"/>
            </a:ext>
          </a:extLst>
        </xdr:cNvPr>
        <xdr:cNvPicPr>
          <a:picLocks noChangeAspect="1"/>
        </xdr:cNvPicPr>
      </xdr:nvPicPr>
      <xdr:blipFill>
        <a:blip xmlns:r="http://schemas.openxmlformats.org/officeDocument/2006/relationships" r:embed="rId28"/>
        <a:stretch>
          <a:fillRect/>
        </a:stretch>
      </xdr:blipFill>
      <xdr:spPr>
        <a:xfrm>
          <a:off x="562481" y="99564474"/>
          <a:ext cx="3469122"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0" name="Imagen 29">
          <a:extLst>
            <a:ext uri="{FF2B5EF4-FFF2-40B4-BE49-F238E27FC236}">
              <a16:creationId xmlns:a16="http://schemas.microsoft.com/office/drawing/2014/main" id="{FB8B6AB1-266B-4791-B53C-1F7868E7F80A}"/>
            </a:ext>
          </a:extLst>
        </xdr:cNvPr>
        <xdr:cNvPicPr>
          <a:picLocks noChangeAspect="1"/>
        </xdr:cNvPicPr>
      </xdr:nvPicPr>
      <xdr:blipFill>
        <a:blip xmlns:r="http://schemas.openxmlformats.org/officeDocument/2006/relationships" r:embed="rId29"/>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1" name="Imagen 30">
          <a:extLst>
            <a:ext uri="{FF2B5EF4-FFF2-40B4-BE49-F238E27FC236}">
              <a16:creationId xmlns:a16="http://schemas.microsoft.com/office/drawing/2014/main" id="{FB83A774-C922-4699-B15F-086389501E8B}"/>
            </a:ext>
          </a:extLst>
        </xdr:cNvPr>
        <xdr:cNvPicPr>
          <a:picLocks noChangeAspect="1"/>
        </xdr:cNvPicPr>
      </xdr:nvPicPr>
      <xdr:blipFill>
        <a:blip xmlns:r="http://schemas.openxmlformats.org/officeDocument/2006/relationships" r:embed="rId30"/>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2" name="Imagen 31">
          <a:extLst>
            <a:ext uri="{FF2B5EF4-FFF2-40B4-BE49-F238E27FC236}">
              <a16:creationId xmlns:a16="http://schemas.microsoft.com/office/drawing/2014/main" id="{0FE379DD-08BC-4764-B55E-6B368CA530AB}"/>
            </a:ext>
          </a:extLst>
        </xdr:cNvPr>
        <xdr:cNvPicPr>
          <a:picLocks noChangeAspect="1"/>
        </xdr:cNvPicPr>
      </xdr:nvPicPr>
      <xdr:blipFill>
        <a:blip xmlns:r="http://schemas.openxmlformats.org/officeDocument/2006/relationships" r:embed="rId31"/>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3" name="Imagen 32">
          <a:extLst>
            <a:ext uri="{FF2B5EF4-FFF2-40B4-BE49-F238E27FC236}">
              <a16:creationId xmlns:a16="http://schemas.microsoft.com/office/drawing/2014/main" id="{BF49EFFB-6949-4DDC-8089-7BE405F2C07F}"/>
            </a:ext>
          </a:extLst>
        </xdr:cNvPr>
        <xdr:cNvPicPr>
          <a:picLocks noChangeAspect="1"/>
        </xdr:cNvPicPr>
      </xdr:nvPicPr>
      <xdr:blipFill>
        <a:blip xmlns:r="http://schemas.openxmlformats.org/officeDocument/2006/relationships" r:embed="rId32"/>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4" name="Imagen 33">
          <a:extLst>
            <a:ext uri="{FF2B5EF4-FFF2-40B4-BE49-F238E27FC236}">
              <a16:creationId xmlns:a16="http://schemas.microsoft.com/office/drawing/2014/main" id="{93DDF4F1-5BFB-4FA3-82DF-104CA948113C}"/>
            </a:ext>
          </a:extLst>
        </xdr:cNvPr>
        <xdr:cNvPicPr>
          <a:picLocks noChangeAspect="1"/>
        </xdr:cNvPicPr>
      </xdr:nvPicPr>
      <xdr:blipFill>
        <a:blip xmlns:r="http://schemas.openxmlformats.org/officeDocument/2006/relationships" r:embed="rId33"/>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5" name="Imagen 34">
          <a:extLst>
            <a:ext uri="{FF2B5EF4-FFF2-40B4-BE49-F238E27FC236}">
              <a16:creationId xmlns:a16="http://schemas.microsoft.com/office/drawing/2014/main" id="{8ABD562D-8662-4D5B-9A4E-89AF17ADE672}"/>
            </a:ext>
          </a:extLst>
        </xdr:cNvPr>
        <xdr:cNvPicPr>
          <a:picLocks noChangeAspect="1"/>
        </xdr:cNvPicPr>
      </xdr:nvPicPr>
      <xdr:blipFill>
        <a:blip xmlns:r="http://schemas.openxmlformats.org/officeDocument/2006/relationships" r:embed="rId34"/>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36" name="Imagen 35">
          <a:extLst>
            <a:ext uri="{FF2B5EF4-FFF2-40B4-BE49-F238E27FC236}">
              <a16:creationId xmlns:a16="http://schemas.microsoft.com/office/drawing/2014/main" id="{0E79F699-7855-44F8-8D1B-919586987230}"/>
            </a:ext>
          </a:extLst>
        </xdr:cNvPr>
        <xdr:cNvPicPr>
          <a:picLocks noChangeAspect="1"/>
        </xdr:cNvPicPr>
      </xdr:nvPicPr>
      <xdr:blipFill>
        <a:blip xmlns:r="http://schemas.openxmlformats.org/officeDocument/2006/relationships" r:embed="rId35"/>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37" name="Imagen 36">
          <a:extLst>
            <a:ext uri="{FF2B5EF4-FFF2-40B4-BE49-F238E27FC236}">
              <a16:creationId xmlns:a16="http://schemas.microsoft.com/office/drawing/2014/main" id="{1C8B268D-C0FB-459C-B52A-2F4DEDC13436}"/>
            </a:ext>
          </a:extLst>
        </xdr:cNvPr>
        <xdr:cNvPicPr>
          <a:picLocks noChangeAspect="1"/>
        </xdr:cNvPicPr>
      </xdr:nvPicPr>
      <xdr:blipFill>
        <a:blip xmlns:r="http://schemas.openxmlformats.org/officeDocument/2006/relationships" r:embed="rId36"/>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38" name="Imagen 37">
          <a:extLst>
            <a:ext uri="{FF2B5EF4-FFF2-40B4-BE49-F238E27FC236}">
              <a16:creationId xmlns:a16="http://schemas.microsoft.com/office/drawing/2014/main" id="{6BF43CCE-1180-4ACB-A53A-98DECA0C50E7}"/>
            </a:ext>
          </a:extLst>
        </xdr:cNvPr>
        <xdr:cNvPicPr>
          <a:picLocks noChangeAspect="1"/>
        </xdr:cNvPicPr>
      </xdr:nvPicPr>
      <xdr:blipFill>
        <a:blip xmlns:r="http://schemas.openxmlformats.org/officeDocument/2006/relationships" r:embed="rId37"/>
        <a:stretch>
          <a:fillRect/>
        </a:stretch>
      </xdr:blipFill>
      <xdr:spPr>
        <a:xfrm>
          <a:off x="4844921" y="78608698"/>
          <a:ext cx="3463922" cy="237039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39" name="Imagen 38">
          <a:extLst>
            <a:ext uri="{FF2B5EF4-FFF2-40B4-BE49-F238E27FC236}">
              <a16:creationId xmlns:a16="http://schemas.microsoft.com/office/drawing/2014/main" id="{4C2DFDE5-CC5B-42C6-BF76-E8B81B71D97F}"/>
            </a:ext>
          </a:extLst>
        </xdr:cNvPr>
        <xdr:cNvPicPr>
          <a:picLocks noChangeAspect="1"/>
        </xdr:cNvPicPr>
      </xdr:nvPicPr>
      <xdr:blipFill>
        <a:blip xmlns:r="http://schemas.openxmlformats.org/officeDocument/2006/relationships" r:embed="rId38"/>
        <a:stretch>
          <a:fillRect/>
        </a:stretch>
      </xdr:blipFill>
      <xdr:spPr>
        <a:xfrm>
          <a:off x="445848" y="13878897"/>
          <a:ext cx="3481924" cy="2370399"/>
        </a:xfrm>
        <a:prstGeom prst="rect">
          <a:avLst/>
        </a:prstGeom>
      </xdr:spPr>
    </xdr:pic>
    <xdr:clientData/>
  </xdr:twoCellAnchor>
  <xdr:twoCellAnchor editAs="oneCell">
    <xdr:from>
      <xdr:col>7</xdr:col>
      <xdr:colOff>311020</xdr:colOff>
      <xdr:row>409</xdr:row>
      <xdr:rowOff>77755</xdr:rowOff>
    </xdr:from>
    <xdr:to>
      <xdr:col>11</xdr:col>
      <xdr:colOff>191900</xdr:colOff>
      <xdr:row>422</xdr:row>
      <xdr:rowOff>72934</xdr:rowOff>
    </xdr:to>
    <xdr:pic>
      <xdr:nvPicPr>
        <xdr:cNvPr id="40" name="Imagen 39">
          <a:extLst>
            <a:ext uri="{FF2B5EF4-FFF2-40B4-BE49-F238E27FC236}">
              <a16:creationId xmlns:a16="http://schemas.microsoft.com/office/drawing/2014/main" id="{BA6A4D23-13C8-4C01-8F65-958099D12CD2}"/>
            </a:ext>
          </a:extLst>
        </xdr:cNvPr>
        <xdr:cNvPicPr>
          <a:picLocks noChangeAspect="1"/>
        </xdr:cNvPicPr>
      </xdr:nvPicPr>
      <xdr:blipFill>
        <a:blip xmlns:r="http://schemas.openxmlformats.org/officeDocument/2006/relationships" r:embed="rId39"/>
        <a:stretch>
          <a:fillRect/>
        </a:stretch>
      </xdr:blipFill>
      <xdr:spPr>
        <a:xfrm>
          <a:off x="4844920" y="75569095"/>
          <a:ext cx="3469900" cy="2372619"/>
        </a:xfrm>
        <a:prstGeom prst="rect">
          <a:avLst/>
        </a:prstGeom>
      </xdr:spPr>
    </xdr:pic>
    <xdr:clientData/>
  </xdr:twoCellAnchor>
  <xdr:twoCellAnchor editAs="oneCell">
    <xdr:from>
      <xdr:col>7</xdr:col>
      <xdr:colOff>388776</xdr:colOff>
      <xdr:row>490</xdr:row>
      <xdr:rowOff>48597</xdr:rowOff>
    </xdr:from>
    <xdr:to>
      <xdr:col>11</xdr:col>
      <xdr:colOff>269656</xdr:colOff>
      <xdr:row>503</xdr:row>
      <xdr:rowOff>43776</xdr:rowOff>
    </xdr:to>
    <xdr:pic>
      <xdr:nvPicPr>
        <xdr:cNvPr id="41" name="Imagen 40">
          <a:extLst>
            <a:ext uri="{FF2B5EF4-FFF2-40B4-BE49-F238E27FC236}">
              <a16:creationId xmlns:a16="http://schemas.microsoft.com/office/drawing/2014/main" id="{5DFEEBC2-D837-4480-82CE-EC6D3B501AAA}"/>
            </a:ext>
          </a:extLst>
        </xdr:cNvPr>
        <xdr:cNvPicPr>
          <a:picLocks noChangeAspect="1"/>
        </xdr:cNvPicPr>
      </xdr:nvPicPr>
      <xdr:blipFill>
        <a:blip xmlns:r="http://schemas.openxmlformats.org/officeDocument/2006/relationships" r:embed="rId40"/>
        <a:stretch>
          <a:fillRect/>
        </a:stretch>
      </xdr:blipFill>
      <xdr:spPr>
        <a:xfrm>
          <a:off x="4922676" y="90650397"/>
          <a:ext cx="3469900" cy="2471679"/>
        </a:xfrm>
        <a:prstGeom prst="rect">
          <a:avLst/>
        </a:prstGeom>
      </xdr:spPr>
    </xdr:pic>
    <xdr:clientData/>
  </xdr:twoCellAnchor>
  <xdr:twoCellAnchor editAs="oneCell">
    <xdr:from>
      <xdr:col>7</xdr:col>
      <xdr:colOff>408214</xdr:colOff>
      <xdr:row>538</xdr:row>
      <xdr:rowOff>87475</xdr:rowOff>
    </xdr:from>
    <xdr:to>
      <xdr:col>11</xdr:col>
      <xdr:colOff>289094</xdr:colOff>
      <xdr:row>551</xdr:row>
      <xdr:rowOff>82654</xdr:rowOff>
    </xdr:to>
    <xdr:pic>
      <xdr:nvPicPr>
        <xdr:cNvPr id="42" name="Imagen 41">
          <a:extLst>
            <a:ext uri="{FF2B5EF4-FFF2-40B4-BE49-F238E27FC236}">
              <a16:creationId xmlns:a16="http://schemas.microsoft.com/office/drawing/2014/main" id="{15228B40-7D26-4A1E-9DED-178381B639A5}"/>
            </a:ext>
          </a:extLst>
        </xdr:cNvPr>
        <xdr:cNvPicPr>
          <a:picLocks noChangeAspect="1"/>
        </xdr:cNvPicPr>
      </xdr:nvPicPr>
      <xdr:blipFill>
        <a:blip xmlns:r="http://schemas.openxmlformats.org/officeDocument/2006/relationships" r:embed="rId41"/>
        <a:stretch>
          <a:fillRect/>
        </a:stretch>
      </xdr:blipFill>
      <xdr:spPr>
        <a:xfrm>
          <a:off x="4942114" y="99574195"/>
          <a:ext cx="3469900" cy="2372619"/>
        </a:xfrm>
        <a:prstGeom prst="rect">
          <a:avLst/>
        </a:prstGeom>
      </xdr:spPr>
    </xdr:pic>
    <xdr:clientData/>
  </xdr:twoCellAnchor>
  <xdr:twoCellAnchor editAs="oneCell">
    <xdr:from>
      <xdr:col>7</xdr:col>
      <xdr:colOff>320740</xdr:colOff>
      <xdr:row>137</xdr:row>
      <xdr:rowOff>77755</xdr:rowOff>
    </xdr:from>
    <xdr:to>
      <xdr:col>11</xdr:col>
      <xdr:colOff>201620</xdr:colOff>
      <xdr:row>150</xdr:row>
      <xdr:rowOff>72934</xdr:rowOff>
    </xdr:to>
    <xdr:pic>
      <xdr:nvPicPr>
        <xdr:cNvPr id="43" name="Imagen 42">
          <a:extLst>
            <a:ext uri="{FF2B5EF4-FFF2-40B4-BE49-F238E27FC236}">
              <a16:creationId xmlns:a16="http://schemas.microsoft.com/office/drawing/2014/main" id="{5EFC08C9-420D-45D6-96EA-79F6878313FE}"/>
            </a:ext>
          </a:extLst>
        </xdr:cNvPr>
        <xdr:cNvPicPr>
          <a:picLocks noChangeAspect="1"/>
        </xdr:cNvPicPr>
      </xdr:nvPicPr>
      <xdr:blipFill>
        <a:blip xmlns:r="http://schemas.openxmlformats.org/officeDocument/2006/relationships" r:embed="rId42"/>
        <a:stretch>
          <a:fillRect/>
        </a:stretch>
      </xdr:blipFill>
      <xdr:spPr>
        <a:xfrm>
          <a:off x="4854640" y="25619995"/>
          <a:ext cx="3469900" cy="2372619"/>
        </a:xfrm>
        <a:prstGeom prst="rect">
          <a:avLst/>
        </a:prstGeom>
      </xdr:spPr>
    </xdr:pic>
    <xdr:clientData/>
  </xdr:twoCellAnchor>
  <xdr:twoCellAnchor editAs="oneCell">
    <xdr:from>
      <xdr:col>7</xdr:col>
      <xdr:colOff>340179</xdr:colOff>
      <xdr:row>201</xdr:row>
      <xdr:rowOff>97194</xdr:rowOff>
    </xdr:from>
    <xdr:to>
      <xdr:col>11</xdr:col>
      <xdr:colOff>222964</xdr:colOff>
      <xdr:row>214</xdr:row>
      <xdr:rowOff>89833</xdr:rowOff>
    </xdr:to>
    <xdr:pic>
      <xdr:nvPicPr>
        <xdr:cNvPr id="44" name="Imagen 43" descr="E:\DCIM\142___02\IMG_1965.JPG">
          <a:extLst>
            <a:ext uri="{FF2B5EF4-FFF2-40B4-BE49-F238E27FC236}">
              <a16:creationId xmlns:a16="http://schemas.microsoft.com/office/drawing/2014/main" id="{FCD0EFE4-8672-4339-9956-7853F9F95C5E}"/>
            </a:ext>
          </a:extLst>
        </xdr:cNvPr>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bwMode="auto">
        <a:xfrm>
          <a:off x="4874079" y="37358994"/>
          <a:ext cx="3471805" cy="2370079"/>
        </a:xfrm>
        <a:prstGeom prst="rect">
          <a:avLst/>
        </a:prstGeom>
        <a:noFill/>
        <a:ln>
          <a:noFill/>
        </a:ln>
      </xdr:spPr>
    </xdr:pic>
    <xdr:clientData/>
  </xdr:twoCellAnchor>
  <xdr:twoCellAnchor editAs="oneCell">
    <xdr:from>
      <xdr:col>1</xdr:col>
      <xdr:colOff>291582</xdr:colOff>
      <xdr:row>409</xdr:row>
      <xdr:rowOff>58317</xdr:rowOff>
    </xdr:from>
    <xdr:to>
      <xdr:col>6</xdr:col>
      <xdr:colOff>133584</xdr:colOff>
      <xdr:row>422</xdr:row>
      <xdr:rowOff>53496</xdr:rowOff>
    </xdr:to>
    <xdr:pic>
      <xdr:nvPicPr>
        <xdr:cNvPr id="45" name="Imagen 44">
          <a:extLst>
            <a:ext uri="{FF2B5EF4-FFF2-40B4-BE49-F238E27FC236}">
              <a16:creationId xmlns:a16="http://schemas.microsoft.com/office/drawing/2014/main" id="{C4DA4F9D-392E-48A5-A4C9-3746BDF185FC}"/>
            </a:ext>
          </a:extLst>
        </xdr:cNvPr>
        <xdr:cNvPicPr>
          <a:picLocks noChangeAspect="1"/>
        </xdr:cNvPicPr>
      </xdr:nvPicPr>
      <xdr:blipFill>
        <a:blip xmlns:r="http://schemas.openxmlformats.org/officeDocument/2006/relationships" r:embed="rId44"/>
        <a:stretch>
          <a:fillRect/>
        </a:stretch>
      </xdr:blipFill>
      <xdr:spPr>
        <a:xfrm>
          <a:off x="543042" y="75549657"/>
          <a:ext cx="3469122" cy="2372619"/>
        </a:xfrm>
        <a:prstGeom prst="rect">
          <a:avLst/>
        </a:prstGeom>
      </xdr:spPr>
    </xdr:pic>
    <xdr:clientData/>
  </xdr:twoCellAnchor>
  <xdr:twoCellAnchor editAs="oneCell">
    <xdr:from>
      <xdr:col>1</xdr:col>
      <xdr:colOff>320740</xdr:colOff>
      <xdr:row>121</xdr:row>
      <xdr:rowOff>68036</xdr:rowOff>
    </xdr:from>
    <xdr:to>
      <xdr:col>6</xdr:col>
      <xdr:colOff>159894</xdr:colOff>
      <xdr:row>134</xdr:row>
      <xdr:rowOff>60995</xdr:rowOff>
    </xdr:to>
    <xdr:pic>
      <xdr:nvPicPr>
        <xdr:cNvPr id="46" name="Imagen 45">
          <a:extLst>
            <a:ext uri="{FF2B5EF4-FFF2-40B4-BE49-F238E27FC236}">
              <a16:creationId xmlns:a16="http://schemas.microsoft.com/office/drawing/2014/main" id="{CA64D815-818D-45F7-BEFB-A26799E38E7F}"/>
            </a:ext>
          </a:extLst>
        </xdr:cNvPr>
        <xdr:cNvPicPr>
          <a:picLocks noChangeAspect="1"/>
        </xdr:cNvPicPr>
      </xdr:nvPicPr>
      <xdr:blipFill>
        <a:blip xmlns:r="http://schemas.openxmlformats.org/officeDocument/2006/relationships" r:embed="rId45"/>
        <a:stretch>
          <a:fillRect/>
        </a:stretch>
      </xdr:blipFill>
      <xdr:spPr>
        <a:xfrm>
          <a:off x="572200" y="22676576"/>
          <a:ext cx="3466274" cy="2370399"/>
        </a:xfrm>
        <a:prstGeom prst="rect">
          <a:avLst/>
        </a:prstGeom>
      </xdr:spPr>
    </xdr:pic>
    <xdr:clientData/>
  </xdr:twoCellAnchor>
  <xdr:twoCellAnchor editAs="oneCell">
    <xdr:from>
      <xdr:col>7</xdr:col>
      <xdr:colOff>0</xdr:colOff>
      <xdr:row>121</xdr:row>
      <xdr:rowOff>0</xdr:rowOff>
    </xdr:from>
    <xdr:to>
      <xdr:col>11</xdr:col>
      <xdr:colOff>56140</xdr:colOff>
      <xdr:row>134</xdr:row>
      <xdr:rowOff>124719</xdr:rowOff>
    </xdr:to>
    <xdr:pic>
      <xdr:nvPicPr>
        <xdr:cNvPr id="47" name="Imagen 46">
          <a:extLst>
            <a:ext uri="{FF2B5EF4-FFF2-40B4-BE49-F238E27FC236}">
              <a16:creationId xmlns:a16="http://schemas.microsoft.com/office/drawing/2014/main" id="{868BD8DE-CD6C-438F-B0B5-7B7807F04D0A}"/>
            </a:ext>
          </a:extLst>
        </xdr:cNvPr>
        <xdr:cNvPicPr>
          <a:picLocks noChangeAspect="1"/>
        </xdr:cNvPicPr>
      </xdr:nvPicPr>
      <xdr:blipFill>
        <a:blip xmlns:r="http://schemas.openxmlformats.org/officeDocument/2006/relationships" r:embed="rId46"/>
        <a:stretch>
          <a:fillRect/>
        </a:stretch>
      </xdr:blipFill>
      <xdr:spPr>
        <a:xfrm>
          <a:off x="4533900" y="22608540"/>
          <a:ext cx="3645160" cy="2502159"/>
        </a:xfrm>
        <a:prstGeom prst="rect">
          <a:avLst/>
        </a:prstGeom>
      </xdr:spPr>
    </xdr:pic>
    <xdr:clientData/>
  </xdr:twoCellAnchor>
  <xdr:twoCellAnchor editAs="oneCell">
    <xdr:from>
      <xdr:col>1</xdr:col>
      <xdr:colOff>204107</xdr:colOff>
      <xdr:row>297</xdr:row>
      <xdr:rowOff>48597</xdr:rowOff>
    </xdr:from>
    <xdr:to>
      <xdr:col>6</xdr:col>
      <xdr:colOff>66208</xdr:colOff>
      <xdr:row>310</xdr:row>
      <xdr:rowOff>64170</xdr:rowOff>
    </xdr:to>
    <xdr:pic>
      <xdr:nvPicPr>
        <xdr:cNvPr id="48" name="Imagen 47">
          <a:extLst>
            <a:ext uri="{FF2B5EF4-FFF2-40B4-BE49-F238E27FC236}">
              <a16:creationId xmlns:a16="http://schemas.microsoft.com/office/drawing/2014/main" id="{815AA4C6-C9E8-4555-A731-122499BA7CCC}"/>
            </a:ext>
          </a:extLst>
        </xdr:cNvPr>
        <xdr:cNvPicPr>
          <a:picLocks noChangeAspect="1"/>
        </xdr:cNvPicPr>
      </xdr:nvPicPr>
      <xdr:blipFill>
        <a:blip xmlns:r="http://schemas.openxmlformats.org/officeDocument/2006/relationships" r:embed="rId47"/>
        <a:stretch>
          <a:fillRect/>
        </a:stretch>
      </xdr:blipFill>
      <xdr:spPr>
        <a:xfrm>
          <a:off x="455567" y="55034517"/>
          <a:ext cx="3489221" cy="2393013"/>
        </a:xfrm>
        <a:prstGeom prst="rect">
          <a:avLst/>
        </a:prstGeom>
      </xdr:spPr>
    </xdr:pic>
    <xdr:clientData/>
  </xdr:twoCellAnchor>
  <xdr:twoCellAnchor editAs="oneCell">
    <xdr:from>
      <xdr:col>7</xdr:col>
      <xdr:colOff>272143</xdr:colOff>
      <xdr:row>297</xdr:row>
      <xdr:rowOff>77755</xdr:rowOff>
    </xdr:from>
    <xdr:to>
      <xdr:col>11</xdr:col>
      <xdr:colOff>141147</xdr:colOff>
      <xdr:row>310</xdr:row>
      <xdr:rowOff>70715</xdr:rowOff>
    </xdr:to>
    <xdr:pic>
      <xdr:nvPicPr>
        <xdr:cNvPr id="49" name="Imagen 48">
          <a:extLst>
            <a:ext uri="{FF2B5EF4-FFF2-40B4-BE49-F238E27FC236}">
              <a16:creationId xmlns:a16="http://schemas.microsoft.com/office/drawing/2014/main" id="{0389E5F3-5794-451E-826E-900EF727C9CA}"/>
            </a:ext>
          </a:extLst>
        </xdr:cNvPr>
        <xdr:cNvPicPr>
          <a:picLocks noChangeAspect="1"/>
        </xdr:cNvPicPr>
      </xdr:nvPicPr>
      <xdr:blipFill>
        <a:blip xmlns:r="http://schemas.openxmlformats.org/officeDocument/2006/relationships" r:embed="rId48"/>
        <a:stretch>
          <a:fillRect/>
        </a:stretch>
      </xdr:blipFill>
      <xdr:spPr>
        <a:xfrm>
          <a:off x="4806043" y="55063675"/>
          <a:ext cx="3458024" cy="2370400"/>
        </a:xfrm>
        <a:prstGeom prst="rect">
          <a:avLst/>
        </a:prstGeom>
      </xdr:spPr>
    </xdr:pic>
    <xdr:clientData/>
  </xdr:twoCellAnchor>
  <xdr:twoCellAnchor editAs="oneCell">
    <xdr:from>
      <xdr:col>1</xdr:col>
      <xdr:colOff>340179</xdr:colOff>
      <xdr:row>329</xdr:row>
      <xdr:rowOff>87474</xdr:rowOff>
    </xdr:from>
    <xdr:to>
      <xdr:col>6</xdr:col>
      <xdr:colOff>183387</xdr:colOff>
      <xdr:row>342</xdr:row>
      <xdr:rowOff>81688</xdr:rowOff>
    </xdr:to>
    <xdr:pic>
      <xdr:nvPicPr>
        <xdr:cNvPr id="50" name="Imagen 49">
          <a:extLst>
            <a:ext uri="{FF2B5EF4-FFF2-40B4-BE49-F238E27FC236}">
              <a16:creationId xmlns:a16="http://schemas.microsoft.com/office/drawing/2014/main" id="{C01E679E-D088-467A-8306-A33149E3AA8B}"/>
            </a:ext>
          </a:extLst>
        </xdr:cNvPr>
        <xdr:cNvPicPr>
          <a:picLocks noChangeAspect="1"/>
        </xdr:cNvPicPr>
      </xdr:nvPicPr>
      <xdr:blipFill>
        <a:blip xmlns:r="http://schemas.openxmlformats.org/officeDocument/2006/relationships" r:embed="rId49"/>
        <a:stretch>
          <a:fillRect/>
        </a:stretch>
      </xdr:blipFill>
      <xdr:spPr>
        <a:xfrm>
          <a:off x="591639" y="60933174"/>
          <a:ext cx="3470328" cy="2371654"/>
        </a:xfrm>
        <a:prstGeom prst="rect">
          <a:avLst/>
        </a:prstGeom>
      </xdr:spPr>
    </xdr:pic>
    <xdr:clientData/>
  </xdr:twoCellAnchor>
  <xdr:twoCellAnchor editAs="oneCell">
    <xdr:from>
      <xdr:col>7</xdr:col>
      <xdr:colOff>388775</xdr:colOff>
      <xdr:row>329</xdr:row>
      <xdr:rowOff>116633</xdr:rowOff>
    </xdr:from>
    <xdr:to>
      <xdr:col>11</xdr:col>
      <xdr:colOff>263482</xdr:colOff>
      <xdr:row>342</xdr:row>
      <xdr:rowOff>103227</xdr:rowOff>
    </xdr:to>
    <xdr:pic>
      <xdr:nvPicPr>
        <xdr:cNvPr id="51" name="Imagen 50">
          <a:extLst>
            <a:ext uri="{FF2B5EF4-FFF2-40B4-BE49-F238E27FC236}">
              <a16:creationId xmlns:a16="http://schemas.microsoft.com/office/drawing/2014/main" id="{29E0177A-D1FF-43B1-8FC1-D3C18361D48F}"/>
            </a:ext>
          </a:extLst>
        </xdr:cNvPr>
        <xdr:cNvPicPr>
          <a:picLocks noChangeAspect="1"/>
        </xdr:cNvPicPr>
      </xdr:nvPicPr>
      <xdr:blipFill>
        <a:blip xmlns:r="http://schemas.openxmlformats.org/officeDocument/2006/relationships" r:embed="rId50"/>
        <a:stretch>
          <a:fillRect/>
        </a:stretch>
      </xdr:blipFill>
      <xdr:spPr>
        <a:xfrm>
          <a:off x="4922675" y="60962333"/>
          <a:ext cx="3463727" cy="2364034"/>
        </a:xfrm>
        <a:prstGeom prst="rect">
          <a:avLst/>
        </a:prstGeom>
      </xdr:spPr>
    </xdr:pic>
    <xdr:clientData/>
  </xdr:twoCellAnchor>
  <xdr:twoCellAnchor editAs="oneCell">
    <xdr:from>
      <xdr:col>7</xdr:col>
      <xdr:colOff>408215</xdr:colOff>
      <xdr:row>506</xdr:row>
      <xdr:rowOff>77755</xdr:rowOff>
    </xdr:from>
    <xdr:to>
      <xdr:col>7</xdr:col>
      <xdr:colOff>408215</xdr:colOff>
      <xdr:row>506</xdr:row>
      <xdr:rowOff>77755</xdr:rowOff>
    </xdr:to>
    <xdr:pic>
      <xdr:nvPicPr>
        <xdr:cNvPr id="52" name="Imagen 51">
          <a:extLst>
            <a:ext uri="{FF2B5EF4-FFF2-40B4-BE49-F238E27FC236}">
              <a16:creationId xmlns:a16="http://schemas.microsoft.com/office/drawing/2014/main" id="{220BF5F6-3415-4FE1-B3D6-F4C33255F840}"/>
            </a:ext>
          </a:extLst>
        </xdr:cNvPr>
        <xdr:cNvPicPr>
          <a:picLocks noChangeAspect="1"/>
        </xdr:cNvPicPr>
      </xdr:nvPicPr>
      <xdr:blipFill>
        <a:blip xmlns:r="http://schemas.openxmlformats.org/officeDocument/2006/relationships" r:embed="rId51"/>
        <a:stretch>
          <a:fillRect/>
        </a:stretch>
      </xdr:blipFill>
      <xdr:spPr>
        <a:xfrm>
          <a:off x="4942115" y="93712315"/>
          <a:ext cx="0" cy="0"/>
        </a:xfrm>
        <a:prstGeom prst="rect">
          <a:avLst/>
        </a:prstGeom>
      </xdr:spPr>
    </xdr:pic>
    <xdr:clientData/>
  </xdr:twoCellAnchor>
  <xdr:twoCellAnchor editAs="oneCell">
    <xdr:from>
      <xdr:col>1</xdr:col>
      <xdr:colOff>301301</xdr:colOff>
      <xdr:row>201</xdr:row>
      <xdr:rowOff>68036</xdr:rowOff>
    </xdr:from>
    <xdr:to>
      <xdr:col>6</xdr:col>
      <xdr:colOff>128063</xdr:colOff>
      <xdr:row>214</xdr:row>
      <xdr:rowOff>47975</xdr:rowOff>
    </xdr:to>
    <xdr:pic>
      <xdr:nvPicPr>
        <xdr:cNvPr id="53" name="Imagen 52">
          <a:extLst>
            <a:ext uri="{FF2B5EF4-FFF2-40B4-BE49-F238E27FC236}">
              <a16:creationId xmlns:a16="http://schemas.microsoft.com/office/drawing/2014/main" id="{F839DE12-4304-46E0-A89F-7D13BBC830CD}"/>
            </a:ext>
          </a:extLst>
        </xdr:cNvPr>
        <xdr:cNvPicPr>
          <a:picLocks noChangeAspect="1"/>
        </xdr:cNvPicPr>
      </xdr:nvPicPr>
      <xdr:blipFill>
        <a:blip xmlns:r="http://schemas.openxmlformats.org/officeDocument/2006/relationships" r:embed="rId52"/>
        <a:stretch>
          <a:fillRect/>
        </a:stretch>
      </xdr:blipFill>
      <xdr:spPr>
        <a:xfrm>
          <a:off x="552761" y="37329836"/>
          <a:ext cx="3453882" cy="2357379"/>
        </a:xfrm>
        <a:prstGeom prst="rect">
          <a:avLst/>
        </a:prstGeom>
      </xdr:spPr>
    </xdr:pic>
    <xdr:clientData/>
  </xdr:twoCellAnchor>
  <xdr:twoCellAnchor editAs="oneCell">
    <xdr:from>
      <xdr:col>1</xdr:col>
      <xdr:colOff>0</xdr:colOff>
      <xdr:row>216</xdr:row>
      <xdr:rowOff>194387</xdr:rowOff>
    </xdr:from>
    <xdr:to>
      <xdr:col>5</xdr:col>
      <xdr:colOff>649537</xdr:colOff>
      <xdr:row>229</xdr:row>
      <xdr:rowOff>179726</xdr:rowOff>
    </xdr:to>
    <xdr:pic>
      <xdr:nvPicPr>
        <xdr:cNvPr id="54" name="Imagen 53">
          <a:extLst>
            <a:ext uri="{FF2B5EF4-FFF2-40B4-BE49-F238E27FC236}">
              <a16:creationId xmlns:a16="http://schemas.microsoft.com/office/drawing/2014/main" id="{A0199B46-1351-40FF-8B52-E47810F72069}"/>
            </a:ext>
          </a:extLst>
        </xdr:cNvPr>
        <xdr:cNvPicPr>
          <a:picLocks noChangeAspect="1"/>
        </xdr:cNvPicPr>
      </xdr:nvPicPr>
      <xdr:blipFill>
        <a:blip xmlns:r="http://schemas.openxmlformats.org/officeDocument/2006/relationships" r:embed="rId53"/>
        <a:stretch>
          <a:fillRect/>
        </a:stretch>
      </xdr:blipFill>
      <xdr:spPr>
        <a:xfrm>
          <a:off x="251460" y="40191767"/>
          <a:ext cx="3461317" cy="2378019"/>
        </a:xfrm>
        <a:prstGeom prst="rect">
          <a:avLst/>
        </a:prstGeom>
      </xdr:spPr>
    </xdr:pic>
    <xdr:clientData/>
  </xdr:twoCellAnchor>
  <xdr:twoCellAnchor editAs="oneCell">
    <xdr:from>
      <xdr:col>1</xdr:col>
      <xdr:colOff>311020</xdr:colOff>
      <xdr:row>9</xdr:row>
      <xdr:rowOff>38877</xdr:rowOff>
    </xdr:from>
    <xdr:to>
      <xdr:col>6</xdr:col>
      <xdr:colOff>187569</xdr:colOff>
      <xdr:row>22</xdr:row>
      <xdr:rowOff>22117</xdr:rowOff>
    </xdr:to>
    <xdr:pic>
      <xdr:nvPicPr>
        <xdr:cNvPr id="55" name="Imagen 54">
          <a:extLst>
            <a:ext uri="{FF2B5EF4-FFF2-40B4-BE49-F238E27FC236}">
              <a16:creationId xmlns:a16="http://schemas.microsoft.com/office/drawing/2014/main" id="{463A082B-F181-4D2B-9B9B-B3F7AA0E42F0}"/>
            </a:ext>
          </a:extLst>
        </xdr:cNvPr>
        <xdr:cNvPicPr>
          <a:picLocks noChangeAspect="1"/>
        </xdr:cNvPicPr>
      </xdr:nvPicPr>
      <xdr:blipFill>
        <a:blip xmlns:r="http://schemas.openxmlformats.org/officeDocument/2006/relationships" r:embed="rId54"/>
        <a:stretch>
          <a:fillRect/>
        </a:stretch>
      </xdr:blipFill>
      <xdr:spPr>
        <a:xfrm>
          <a:off x="562480" y="1837197"/>
          <a:ext cx="3503669" cy="2375920"/>
        </a:xfrm>
        <a:prstGeom prst="rect">
          <a:avLst/>
        </a:prstGeom>
      </xdr:spPr>
    </xdr:pic>
    <xdr:clientData/>
  </xdr:twoCellAnchor>
  <xdr:twoCellAnchor editAs="oneCell">
    <xdr:from>
      <xdr:col>7</xdr:col>
      <xdr:colOff>349898</xdr:colOff>
      <xdr:row>9</xdr:row>
      <xdr:rowOff>58315</xdr:rowOff>
    </xdr:from>
    <xdr:to>
      <xdr:col>11</xdr:col>
      <xdr:colOff>245789</xdr:colOff>
      <xdr:row>22</xdr:row>
      <xdr:rowOff>41555</xdr:rowOff>
    </xdr:to>
    <xdr:pic>
      <xdr:nvPicPr>
        <xdr:cNvPr id="56" name="Imagen 55">
          <a:extLst>
            <a:ext uri="{FF2B5EF4-FFF2-40B4-BE49-F238E27FC236}">
              <a16:creationId xmlns:a16="http://schemas.microsoft.com/office/drawing/2014/main" id="{AC254489-470B-43D0-A5F2-3D1508FD19FA}"/>
            </a:ext>
          </a:extLst>
        </xdr:cNvPr>
        <xdr:cNvPicPr>
          <a:picLocks noChangeAspect="1"/>
        </xdr:cNvPicPr>
      </xdr:nvPicPr>
      <xdr:blipFill>
        <a:blip xmlns:r="http://schemas.openxmlformats.org/officeDocument/2006/relationships" r:embed="rId55"/>
        <a:stretch>
          <a:fillRect/>
        </a:stretch>
      </xdr:blipFill>
      <xdr:spPr>
        <a:xfrm>
          <a:off x="4883798" y="1856635"/>
          <a:ext cx="3484911" cy="2375920"/>
        </a:xfrm>
        <a:prstGeom prst="rect">
          <a:avLst/>
        </a:prstGeom>
      </xdr:spPr>
    </xdr:pic>
    <xdr:clientData/>
  </xdr:twoCellAnchor>
  <xdr:twoCellAnchor editAs="oneCell">
    <xdr:from>
      <xdr:col>1</xdr:col>
      <xdr:colOff>0</xdr:colOff>
      <xdr:row>25</xdr:row>
      <xdr:rowOff>0</xdr:rowOff>
    </xdr:from>
    <xdr:to>
      <xdr:col>5</xdr:col>
      <xdr:colOff>636416</xdr:colOff>
      <xdr:row>37</xdr:row>
      <xdr:rowOff>174610</xdr:rowOff>
    </xdr:to>
    <xdr:pic>
      <xdr:nvPicPr>
        <xdr:cNvPr id="57" name="Imagen 56">
          <a:extLst>
            <a:ext uri="{FF2B5EF4-FFF2-40B4-BE49-F238E27FC236}">
              <a16:creationId xmlns:a16="http://schemas.microsoft.com/office/drawing/2014/main" id="{A55DF8D5-4717-4A26-B90C-97CB5022F79B}"/>
            </a:ext>
          </a:extLst>
        </xdr:cNvPr>
        <xdr:cNvPicPr>
          <a:picLocks noChangeAspect="1"/>
        </xdr:cNvPicPr>
      </xdr:nvPicPr>
      <xdr:blipFill>
        <a:blip xmlns:r="http://schemas.openxmlformats.org/officeDocument/2006/relationships" r:embed="rId56"/>
        <a:stretch>
          <a:fillRect/>
        </a:stretch>
      </xdr:blipFill>
      <xdr:spPr>
        <a:xfrm>
          <a:off x="251460" y="4785360"/>
          <a:ext cx="3448196" cy="2384410"/>
        </a:xfrm>
        <a:prstGeom prst="rect">
          <a:avLst/>
        </a:prstGeom>
      </xdr:spPr>
    </xdr:pic>
    <xdr:clientData/>
  </xdr:twoCellAnchor>
  <xdr:twoCellAnchor editAs="oneCell">
    <xdr:from>
      <xdr:col>7</xdr:col>
      <xdr:colOff>340179</xdr:colOff>
      <xdr:row>25</xdr:row>
      <xdr:rowOff>48597</xdr:rowOff>
    </xdr:from>
    <xdr:to>
      <xdr:col>11</xdr:col>
      <xdr:colOff>201056</xdr:colOff>
      <xdr:row>38</xdr:row>
      <xdr:rowOff>21199</xdr:rowOff>
    </xdr:to>
    <xdr:pic>
      <xdr:nvPicPr>
        <xdr:cNvPr id="58" name="Imagen 57">
          <a:extLst>
            <a:ext uri="{FF2B5EF4-FFF2-40B4-BE49-F238E27FC236}">
              <a16:creationId xmlns:a16="http://schemas.microsoft.com/office/drawing/2014/main" id="{26BDFE50-8C37-48A1-80CF-F7E676EE00B5}"/>
            </a:ext>
          </a:extLst>
        </xdr:cNvPr>
        <xdr:cNvPicPr>
          <a:picLocks noChangeAspect="1"/>
        </xdr:cNvPicPr>
      </xdr:nvPicPr>
      <xdr:blipFill>
        <a:blip xmlns:r="http://schemas.openxmlformats.org/officeDocument/2006/relationships" r:embed="rId57"/>
        <a:stretch>
          <a:fillRect/>
        </a:stretch>
      </xdr:blipFill>
      <xdr:spPr>
        <a:xfrm>
          <a:off x="4874079" y="4833957"/>
          <a:ext cx="3449897" cy="2365282"/>
        </a:xfrm>
        <a:prstGeom prst="rect">
          <a:avLst/>
        </a:prstGeom>
      </xdr:spPr>
    </xdr:pic>
    <xdr:clientData/>
  </xdr:twoCellAnchor>
  <xdr:twoCellAnchor editAs="oneCell">
    <xdr:from>
      <xdr:col>1</xdr:col>
      <xdr:colOff>427653</xdr:colOff>
      <xdr:row>41</xdr:row>
      <xdr:rowOff>68036</xdr:rowOff>
    </xdr:from>
    <xdr:to>
      <xdr:col>6</xdr:col>
      <xdr:colOff>292039</xdr:colOff>
      <xdr:row>54</xdr:row>
      <xdr:rowOff>72741</xdr:rowOff>
    </xdr:to>
    <xdr:pic>
      <xdr:nvPicPr>
        <xdr:cNvPr id="59" name="Imagen 58">
          <a:extLst>
            <a:ext uri="{FF2B5EF4-FFF2-40B4-BE49-F238E27FC236}">
              <a16:creationId xmlns:a16="http://schemas.microsoft.com/office/drawing/2014/main" id="{94101F12-8FD7-479D-BBCD-F08A314183C7}"/>
            </a:ext>
          </a:extLst>
        </xdr:cNvPr>
        <xdr:cNvPicPr>
          <a:picLocks noChangeAspect="1"/>
        </xdr:cNvPicPr>
      </xdr:nvPicPr>
      <xdr:blipFill>
        <a:blip xmlns:r="http://schemas.openxmlformats.org/officeDocument/2006/relationships" r:embed="rId58"/>
        <a:stretch>
          <a:fillRect/>
        </a:stretch>
      </xdr:blipFill>
      <xdr:spPr>
        <a:xfrm>
          <a:off x="679113" y="7840436"/>
          <a:ext cx="3491506" cy="2382145"/>
        </a:xfrm>
        <a:prstGeom prst="rect">
          <a:avLst/>
        </a:prstGeom>
      </xdr:spPr>
    </xdr:pic>
    <xdr:clientData/>
  </xdr:twoCellAnchor>
  <xdr:twoCellAnchor editAs="oneCell">
    <xdr:from>
      <xdr:col>7</xdr:col>
      <xdr:colOff>349898</xdr:colOff>
      <xdr:row>41</xdr:row>
      <xdr:rowOff>77756</xdr:rowOff>
    </xdr:from>
    <xdr:to>
      <xdr:col>11</xdr:col>
      <xdr:colOff>233635</xdr:colOff>
      <xdr:row>54</xdr:row>
      <xdr:rowOff>90081</xdr:rowOff>
    </xdr:to>
    <xdr:pic>
      <xdr:nvPicPr>
        <xdr:cNvPr id="60" name="Imagen 59">
          <a:extLst>
            <a:ext uri="{FF2B5EF4-FFF2-40B4-BE49-F238E27FC236}">
              <a16:creationId xmlns:a16="http://schemas.microsoft.com/office/drawing/2014/main" id="{2EA3CE4C-4178-4682-AD76-8D8BC0AD7B3F}"/>
            </a:ext>
          </a:extLst>
        </xdr:cNvPr>
        <xdr:cNvPicPr>
          <a:picLocks noChangeAspect="1"/>
        </xdr:cNvPicPr>
      </xdr:nvPicPr>
      <xdr:blipFill>
        <a:blip xmlns:r="http://schemas.openxmlformats.org/officeDocument/2006/relationships" r:embed="rId59"/>
        <a:stretch>
          <a:fillRect/>
        </a:stretch>
      </xdr:blipFill>
      <xdr:spPr>
        <a:xfrm>
          <a:off x="4883798" y="7850156"/>
          <a:ext cx="3472757" cy="2389765"/>
        </a:xfrm>
        <a:prstGeom prst="rect">
          <a:avLst/>
        </a:prstGeom>
      </xdr:spPr>
    </xdr:pic>
    <xdr:clientData/>
  </xdr:twoCellAnchor>
  <xdr:twoCellAnchor editAs="oneCell">
    <xdr:from>
      <xdr:col>1</xdr:col>
      <xdr:colOff>359618</xdr:colOff>
      <xdr:row>57</xdr:row>
      <xdr:rowOff>77755</xdr:rowOff>
    </xdr:from>
    <xdr:to>
      <xdr:col>6</xdr:col>
      <xdr:colOff>183267</xdr:colOff>
      <xdr:row>70</xdr:row>
      <xdr:rowOff>70715</xdr:rowOff>
    </xdr:to>
    <xdr:pic>
      <xdr:nvPicPr>
        <xdr:cNvPr id="61" name="Imagen 60">
          <a:extLst>
            <a:ext uri="{FF2B5EF4-FFF2-40B4-BE49-F238E27FC236}">
              <a16:creationId xmlns:a16="http://schemas.microsoft.com/office/drawing/2014/main" id="{E6FBEC96-8A22-445F-9782-2072434183B5}"/>
            </a:ext>
          </a:extLst>
        </xdr:cNvPr>
        <xdr:cNvPicPr>
          <a:picLocks noChangeAspect="1"/>
        </xdr:cNvPicPr>
      </xdr:nvPicPr>
      <xdr:blipFill>
        <a:blip xmlns:r="http://schemas.openxmlformats.org/officeDocument/2006/relationships" r:embed="rId60"/>
        <a:stretch>
          <a:fillRect/>
        </a:stretch>
      </xdr:blipFill>
      <xdr:spPr>
        <a:xfrm>
          <a:off x="611078" y="10783855"/>
          <a:ext cx="3450769" cy="2370400"/>
        </a:xfrm>
        <a:prstGeom prst="rect">
          <a:avLst/>
        </a:prstGeom>
      </xdr:spPr>
    </xdr:pic>
    <xdr:clientData/>
  </xdr:twoCellAnchor>
  <xdr:twoCellAnchor editAs="oneCell">
    <xdr:from>
      <xdr:col>7</xdr:col>
      <xdr:colOff>330459</xdr:colOff>
      <xdr:row>57</xdr:row>
      <xdr:rowOff>68034</xdr:rowOff>
    </xdr:from>
    <xdr:to>
      <xdr:col>11</xdr:col>
      <xdr:colOff>186114</xdr:colOff>
      <xdr:row>70</xdr:row>
      <xdr:rowOff>60994</xdr:rowOff>
    </xdr:to>
    <xdr:pic>
      <xdr:nvPicPr>
        <xdr:cNvPr id="62" name="Imagen 61">
          <a:extLst>
            <a:ext uri="{FF2B5EF4-FFF2-40B4-BE49-F238E27FC236}">
              <a16:creationId xmlns:a16="http://schemas.microsoft.com/office/drawing/2014/main" id="{FC471F09-4C47-4650-B533-FF3F018820B1}"/>
            </a:ext>
          </a:extLst>
        </xdr:cNvPr>
        <xdr:cNvPicPr>
          <a:picLocks noChangeAspect="1"/>
        </xdr:cNvPicPr>
      </xdr:nvPicPr>
      <xdr:blipFill>
        <a:blip xmlns:r="http://schemas.openxmlformats.org/officeDocument/2006/relationships" r:embed="rId61"/>
        <a:stretch>
          <a:fillRect/>
        </a:stretch>
      </xdr:blipFill>
      <xdr:spPr>
        <a:xfrm>
          <a:off x="4864359" y="10774134"/>
          <a:ext cx="3444675" cy="2370400"/>
        </a:xfrm>
        <a:prstGeom prst="rect">
          <a:avLst/>
        </a:prstGeom>
      </xdr:spPr>
    </xdr:pic>
    <xdr:clientData/>
  </xdr:twoCellAnchor>
  <xdr:twoCellAnchor editAs="oneCell">
    <xdr:from>
      <xdr:col>1</xdr:col>
      <xdr:colOff>301301</xdr:colOff>
      <xdr:row>153</xdr:row>
      <xdr:rowOff>145790</xdr:rowOff>
    </xdr:from>
    <xdr:to>
      <xdr:col>6</xdr:col>
      <xdr:colOff>127995</xdr:colOff>
      <xdr:row>166</xdr:row>
      <xdr:rowOff>138749</xdr:rowOff>
    </xdr:to>
    <xdr:pic>
      <xdr:nvPicPr>
        <xdr:cNvPr id="63" name="Imagen 62">
          <a:extLst>
            <a:ext uri="{FF2B5EF4-FFF2-40B4-BE49-F238E27FC236}">
              <a16:creationId xmlns:a16="http://schemas.microsoft.com/office/drawing/2014/main" id="{EE50FED8-2FC7-4CB7-90B3-9F4EBB389F5E}"/>
            </a:ext>
          </a:extLst>
        </xdr:cNvPr>
        <xdr:cNvPicPr>
          <a:picLocks noChangeAspect="1"/>
        </xdr:cNvPicPr>
      </xdr:nvPicPr>
      <xdr:blipFill>
        <a:blip xmlns:r="http://schemas.openxmlformats.org/officeDocument/2006/relationships" r:embed="rId62"/>
        <a:stretch>
          <a:fillRect/>
        </a:stretch>
      </xdr:blipFill>
      <xdr:spPr>
        <a:xfrm>
          <a:off x="552761" y="28614110"/>
          <a:ext cx="3453814" cy="2370399"/>
        </a:xfrm>
        <a:prstGeom prst="rect">
          <a:avLst/>
        </a:prstGeom>
      </xdr:spPr>
    </xdr:pic>
    <xdr:clientData/>
  </xdr:twoCellAnchor>
  <xdr:twoCellAnchor editAs="oneCell">
    <xdr:from>
      <xdr:col>7</xdr:col>
      <xdr:colOff>291581</xdr:colOff>
      <xdr:row>153</xdr:row>
      <xdr:rowOff>48596</xdr:rowOff>
    </xdr:from>
    <xdr:to>
      <xdr:col>11</xdr:col>
      <xdr:colOff>153089</xdr:colOff>
      <xdr:row>166</xdr:row>
      <xdr:rowOff>41555</xdr:rowOff>
    </xdr:to>
    <xdr:pic>
      <xdr:nvPicPr>
        <xdr:cNvPr id="64" name="Imagen 63">
          <a:extLst>
            <a:ext uri="{FF2B5EF4-FFF2-40B4-BE49-F238E27FC236}">
              <a16:creationId xmlns:a16="http://schemas.microsoft.com/office/drawing/2014/main" id="{BDC9563F-E81D-4684-9569-1D4EDF0B9930}"/>
            </a:ext>
          </a:extLst>
        </xdr:cNvPr>
        <xdr:cNvPicPr>
          <a:picLocks noChangeAspect="1"/>
        </xdr:cNvPicPr>
      </xdr:nvPicPr>
      <xdr:blipFill>
        <a:blip xmlns:r="http://schemas.openxmlformats.org/officeDocument/2006/relationships" r:embed="rId63"/>
        <a:stretch>
          <a:fillRect/>
        </a:stretch>
      </xdr:blipFill>
      <xdr:spPr>
        <a:xfrm>
          <a:off x="4825481" y="28516916"/>
          <a:ext cx="3450528" cy="2370399"/>
        </a:xfrm>
        <a:prstGeom prst="rect">
          <a:avLst/>
        </a:prstGeom>
      </xdr:spPr>
    </xdr:pic>
    <xdr:clientData/>
  </xdr:twoCellAnchor>
  <xdr:twoCellAnchor editAs="oneCell">
    <xdr:from>
      <xdr:col>1</xdr:col>
      <xdr:colOff>398495</xdr:colOff>
      <xdr:row>169</xdr:row>
      <xdr:rowOff>87473</xdr:rowOff>
    </xdr:from>
    <xdr:to>
      <xdr:col>6</xdr:col>
      <xdr:colOff>267959</xdr:colOff>
      <xdr:row>182</xdr:row>
      <xdr:rowOff>80433</xdr:rowOff>
    </xdr:to>
    <xdr:pic>
      <xdr:nvPicPr>
        <xdr:cNvPr id="65" name="Imagen 64">
          <a:extLst>
            <a:ext uri="{FF2B5EF4-FFF2-40B4-BE49-F238E27FC236}">
              <a16:creationId xmlns:a16="http://schemas.microsoft.com/office/drawing/2014/main" id="{4582AE9F-D7D2-4E5D-B603-049180AEA208}"/>
            </a:ext>
          </a:extLst>
        </xdr:cNvPr>
        <xdr:cNvPicPr>
          <a:picLocks noChangeAspect="1"/>
        </xdr:cNvPicPr>
      </xdr:nvPicPr>
      <xdr:blipFill>
        <a:blip xmlns:r="http://schemas.openxmlformats.org/officeDocument/2006/relationships" r:embed="rId64"/>
        <a:stretch>
          <a:fillRect/>
        </a:stretch>
      </xdr:blipFill>
      <xdr:spPr>
        <a:xfrm>
          <a:off x="649955" y="31489493"/>
          <a:ext cx="3496584" cy="2370400"/>
        </a:xfrm>
        <a:prstGeom prst="rect">
          <a:avLst/>
        </a:prstGeom>
      </xdr:spPr>
    </xdr:pic>
    <xdr:clientData/>
  </xdr:twoCellAnchor>
  <xdr:twoCellAnchor editAs="oneCell">
    <xdr:from>
      <xdr:col>7</xdr:col>
      <xdr:colOff>301301</xdr:colOff>
      <xdr:row>169</xdr:row>
      <xdr:rowOff>58317</xdr:rowOff>
    </xdr:from>
    <xdr:to>
      <xdr:col>11</xdr:col>
      <xdr:colOff>185038</xdr:colOff>
      <xdr:row>182</xdr:row>
      <xdr:rowOff>43972</xdr:rowOff>
    </xdr:to>
    <xdr:pic>
      <xdr:nvPicPr>
        <xdr:cNvPr id="66" name="Imagen 65">
          <a:extLst>
            <a:ext uri="{FF2B5EF4-FFF2-40B4-BE49-F238E27FC236}">
              <a16:creationId xmlns:a16="http://schemas.microsoft.com/office/drawing/2014/main" id="{2AFCB5CB-1D2B-472A-AAC6-98FEC9240961}"/>
            </a:ext>
          </a:extLst>
        </xdr:cNvPr>
        <xdr:cNvPicPr>
          <a:picLocks noChangeAspect="1"/>
        </xdr:cNvPicPr>
      </xdr:nvPicPr>
      <xdr:blipFill>
        <a:blip xmlns:r="http://schemas.openxmlformats.org/officeDocument/2006/relationships" r:embed="rId65"/>
        <a:stretch>
          <a:fillRect/>
        </a:stretch>
      </xdr:blipFill>
      <xdr:spPr>
        <a:xfrm>
          <a:off x="4835201" y="31460337"/>
          <a:ext cx="3472757" cy="2363095"/>
        </a:xfrm>
        <a:prstGeom prst="rect">
          <a:avLst/>
        </a:prstGeom>
      </xdr:spPr>
    </xdr:pic>
    <xdr:clientData/>
  </xdr:twoCellAnchor>
  <xdr:twoCellAnchor editAs="oneCell">
    <xdr:from>
      <xdr:col>1</xdr:col>
      <xdr:colOff>330459</xdr:colOff>
      <xdr:row>185</xdr:row>
      <xdr:rowOff>48597</xdr:rowOff>
    </xdr:from>
    <xdr:to>
      <xdr:col>6</xdr:col>
      <xdr:colOff>198178</xdr:colOff>
      <xdr:row>198</xdr:row>
      <xdr:rowOff>57112</xdr:rowOff>
    </xdr:to>
    <xdr:pic>
      <xdr:nvPicPr>
        <xdr:cNvPr id="67" name="Imagen 66">
          <a:extLst>
            <a:ext uri="{FF2B5EF4-FFF2-40B4-BE49-F238E27FC236}">
              <a16:creationId xmlns:a16="http://schemas.microsoft.com/office/drawing/2014/main" id="{D05A656D-C30D-420C-98AF-E08BB94AAD08}"/>
            </a:ext>
          </a:extLst>
        </xdr:cNvPr>
        <xdr:cNvPicPr>
          <a:picLocks noChangeAspect="1"/>
        </xdr:cNvPicPr>
      </xdr:nvPicPr>
      <xdr:blipFill>
        <a:blip xmlns:r="http://schemas.openxmlformats.org/officeDocument/2006/relationships" r:embed="rId66"/>
        <a:stretch>
          <a:fillRect/>
        </a:stretch>
      </xdr:blipFill>
      <xdr:spPr>
        <a:xfrm>
          <a:off x="581919" y="34384317"/>
          <a:ext cx="3494839" cy="2385955"/>
        </a:xfrm>
        <a:prstGeom prst="rect">
          <a:avLst/>
        </a:prstGeom>
      </xdr:spPr>
    </xdr:pic>
    <xdr:clientData/>
  </xdr:twoCellAnchor>
  <xdr:twoCellAnchor editAs="oneCell">
    <xdr:from>
      <xdr:col>7</xdr:col>
      <xdr:colOff>330459</xdr:colOff>
      <xdr:row>217</xdr:row>
      <xdr:rowOff>87474</xdr:rowOff>
    </xdr:from>
    <xdr:to>
      <xdr:col>11</xdr:col>
      <xdr:colOff>223976</xdr:colOff>
      <xdr:row>230</xdr:row>
      <xdr:rowOff>80433</xdr:rowOff>
    </xdr:to>
    <xdr:pic>
      <xdr:nvPicPr>
        <xdr:cNvPr id="68" name="Imagen 67">
          <a:extLst>
            <a:ext uri="{FF2B5EF4-FFF2-40B4-BE49-F238E27FC236}">
              <a16:creationId xmlns:a16="http://schemas.microsoft.com/office/drawing/2014/main" id="{115706B2-3CDC-44DE-B232-E6B5AEBE4F55}"/>
            </a:ext>
          </a:extLst>
        </xdr:cNvPr>
        <xdr:cNvPicPr>
          <a:picLocks noChangeAspect="1"/>
        </xdr:cNvPicPr>
      </xdr:nvPicPr>
      <xdr:blipFill>
        <a:blip xmlns:r="http://schemas.openxmlformats.org/officeDocument/2006/relationships" r:embed="rId67"/>
        <a:stretch>
          <a:fillRect/>
        </a:stretch>
      </xdr:blipFill>
      <xdr:spPr>
        <a:xfrm>
          <a:off x="4864359" y="40282974"/>
          <a:ext cx="3482537" cy="2370399"/>
        </a:xfrm>
        <a:prstGeom prst="rect">
          <a:avLst/>
        </a:prstGeom>
      </xdr:spPr>
    </xdr:pic>
    <xdr:clientData/>
  </xdr:twoCellAnchor>
  <xdr:twoCellAnchor editAs="oneCell">
    <xdr:from>
      <xdr:col>1</xdr:col>
      <xdr:colOff>262423</xdr:colOff>
      <xdr:row>233</xdr:row>
      <xdr:rowOff>77755</xdr:rowOff>
    </xdr:from>
    <xdr:to>
      <xdr:col>6</xdr:col>
      <xdr:colOff>117185</xdr:colOff>
      <xdr:row>246</xdr:row>
      <xdr:rowOff>70714</xdr:rowOff>
    </xdr:to>
    <xdr:pic>
      <xdr:nvPicPr>
        <xdr:cNvPr id="69" name="Imagen 68">
          <a:extLst>
            <a:ext uri="{FF2B5EF4-FFF2-40B4-BE49-F238E27FC236}">
              <a16:creationId xmlns:a16="http://schemas.microsoft.com/office/drawing/2014/main" id="{E3C84D0A-E662-484C-9063-E79B8A88977F}"/>
            </a:ext>
          </a:extLst>
        </xdr:cNvPr>
        <xdr:cNvPicPr>
          <a:picLocks noChangeAspect="1"/>
        </xdr:cNvPicPr>
      </xdr:nvPicPr>
      <xdr:blipFill>
        <a:blip xmlns:r="http://schemas.openxmlformats.org/officeDocument/2006/relationships" r:embed="rId68"/>
        <a:stretch>
          <a:fillRect/>
        </a:stretch>
      </xdr:blipFill>
      <xdr:spPr>
        <a:xfrm>
          <a:off x="513883" y="43199335"/>
          <a:ext cx="3481882" cy="2370399"/>
        </a:xfrm>
        <a:prstGeom prst="rect">
          <a:avLst/>
        </a:prstGeom>
      </xdr:spPr>
    </xdr:pic>
    <xdr:clientData/>
  </xdr:twoCellAnchor>
  <xdr:twoCellAnchor editAs="oneCell">
    <xdr:from>
      <xdr:col>7</xdr:col>
      <xdr:colOff>340179</xdr:colOff>
      <xdr:row>233</xdr:row>
      <xdr:rowOff>58316</xdr:rowOff>
    </xdr:from>
    <xdr:to>
      <xdr:col>11</xdr:col>
      <xdr:colOff>201056</xdr:colOff>
      <xdr:row>246</xdr:row>
      <xdr:rowOff>35873</xdr:rowOff>
    </xdr:to>
    <xdr:pic>
      <xdr:nvPicPr>
        <xdr:cNvPr id="70" name="Imagen 69">
          <a:extLst>
            <a:ext uri="{FF2B5EF4-FFF2-40B4-BE49-F238E27FC236}">
              <a16:creationId xmlns:a16="http://schemas.microsoft.com/office/drawing/2014/main" id="{AA942AF9-A25F-406B-8C0C-81742EBC5EBD}"/>
            </a:ext>
          </a:extLst>
        </xdr:cNvPr>
        <xdr:cNvPicPr>
          <a:picLocks noChangeAspect="1"/>
        </xdr:cNvPicPr>
      </xdr:nvPicPr>
      <xdr:blipFill>
        <a:blip xmlns:r="http://schemas.openxmlformats.org/officeDocument/2006/relationships" r:embed="rId69"/>
        <a:stretch>
          <a:fillRect/>
        </a:stretch>
      </xdr:blipFill>
      <xdr:spPr>
        <a:xfrm>
          <a:off x="4874079" y="43179896"/>
          <a:ext cx="3449897" cy="2354997"/>
        </a:xfrm>
        <a:prstGeom prst="rect">
          <a:avLst/>
        </a:prstGeom>
      </xdr:spPr>
    </xdr:pic>
    <xdr:clientData/>
  </xdr:twoCellAnchor>
  <xdr:twoCellAnchor editAs="oneCell">
    <xdr:from>
      <xdr:col>1</xdr:col>
      <xdr:colOff>311020</xdr:colOff>
      <xdr:row>249</xdr:row>
      <xdr:rowOff>68036</xdr:rowOff>
    </xdr:from>
    <xdr:to>
      <xdr:col>6</xdr:col>
      <xdr:colOff>144926</xdr:colOff>
      <xdr:row>262</xdr:row>
      <xdr:rowOff>62739</xdr:rowOff>
    </xdr:to>
    <xdr:pic>
      <xdr:nvPicPr>
        <xdr:cNvPr id="71" name="Imagen 70">
          <a:extLst>
            <a:ext uri="{FF2B5EF4-FFF2-40B4-BE49-F238E27FC236}">
              <a16:creationId xmlns:a16="http://schemas.microsoft.com/office/drawing/2014/main" id="{8D518CA4-129F-4DF4-94B2-CC71A96EE7B2}"/>
            </a:ext>
          </a:extLst>
        </xdr:cNvPr>
        <xdr:cNvPicPr>
          <a:picLocks noChangeAspect="1"/>
        </xdr:cNvPicPr>
      </xdr:nvPicPr>
      <xdr:blipFill>
        <a:blip xmlns:r="http://schemas.openxmlformats.org/officeDocument/2006/relationships" r:embed="rId70"/>
        <a:stretch>
          <a:fillRect/>
        </a:stretch>
      </xdr:blipFill>
      <xdr:spPr>
        <a:xfrm>
          <a:off x="562480" y="46275716"/>
          <a:ext cx="3461026" cy="2372143"/>
        </a:xfrm>
        <a:prstGeom prst="rect">
          <a:avLst/>
        </a:prstGeom>
      </xdr:spPr>
    </xdr:pic>
    <xdr:clientData/>
  </xdr:twoCellAnchor>
  <xdr:twoCellAnchor editAs="oneCell">
    <xdr:from>
      <xdr:col>7</xdr:col>
      <xdr:colOff>320740</xdr:colOff>
      <xdr:row>249</xdr:row>
      <xdr:rowOff>68036</xdr:rowOff>
    </xdr:from>
    <xdr:to>
      <xdr:col>11</xdr:col>
      <xdr:colOff>173997</xdr:colOff>
      <xdr:row>262</xdr:row>
      <xdr:rowOff>47499</xdr:rowOff>
    </xdr:to>
    <xdr:pic>
      <xdr:nvPicPr>
        <xdr:cNvPr id="72" name="Imagen 71">
          <a:extLst>
            <a:ext uri="{FF2B5EF4-FFF2-40B4-BE49-F238E27FC236}">
              <a16:creationId xmlns:a16="http://schemas.microsoft.com/office/drawing/2014/main" id="{8EB24B1D-F587-4B6C-8816-96C16641D680}"/>
            </a:ext>
          </a:extLst>
        </xdr:cNvPr>
        <xdr:cNvPicPr>
          <a:picLocks noChangeAspect="1"/>
        </xdr:cNvPicPr>
      </xdr:nvPicPr>
      <xdr:blipFill>
        <a:blip xmlns:r="http://schemas.openxmlformats.org/officeDocument/2006/relationships" r:embed="rId71"/>
        <a:stretch>
          <a:fillRect/>
        </a:stretch>
      </xdr:blipFill>
      <xdr:spPr>
        <a:xfrm>
          <a:off x="4854640" y="46275716"/>
          <a:ext cx="3442277" cy="2356903"/>
        </a:xfrm>
        <a:prstGeom prst="rect">
          <a:avLst/>
        </a:prstGeom>
      </xdr:spPr>
    </xdr:pic>
    <xdr:clientData/>
  </xdr:twoCellAnchor>
  <xdr:twoCellAnchor editAs="oneCell">
    <xdr:from>
      <xdr:col>1</xdr:col>
      <xdr:colOff>349898</xdr:colOff>
      <xdr:row>265</xdr:row>
      <xdr:rowOff>68036</xdr:rowOff>
    </xdr:from>
    <xdr:to>
      <xdr:col>6</xdr:col>
      <xdr:colOff>212015</xdr:colOff>
      <xdr:row>278</xdr:row>
      <xdr:rowOff>70806</xdr:rowOff>
    </xdr:to>
    <xdr:pic>
      <xdr:nvPicPr>
        <xdr:cNvPr id="73" name="Imagen 72">
          <a:extLst>
            <a:ext uri="{FF2B5EF4-FFF2-40B4-BE49-F238E27FC236}">
              <a16:creationId xmlns:a16="http://schemas.microsoft.com/office/drawing/2014/main" id="{A20C784E-1B17-45E4-92B5-346CB3DFE759}"/>
            </a:ext>
          </a:extLst>
        </xdr:cNvPr>
        <xdr:cNvPicPr>
          <a:picLocks noChangeAspect="1"/>
        </xdr:cNvPicPr>
      </xdr:nvPicPr>
      <xdr:blipFill>
        <a:blip xmlns:r="http://schemas.openxmlformats.org/officeDocument/2006/relationships" r:embed="rId72"/>
        <a:stretch>
          <a:fillRect/>
        </a:stretch>
      </xdr:blipFill>
      <xdr:spPr>
        <a:xfrm>
          <a:off x="601358" y="49209416"/>
          <a:ext cx="3489237" cy="2372590"/>
        </a:xfrm>
        <a:prstGeom prst="rect">
          <a:avLst/>
        </a:prstGeom>
      </xdr:spPr>
    </xdr:pic>
    <xdr:clientData/>
  </xdr:twoCellAnchor>
  <xdr:twoCellAnchor editAs="oneCell">
    <xdr:from>
      <xdr:col>7</xdr:col>
      <xdr:colOff>359618</xdr:colOff>
      <xdr:row>265</xdr:row>
      <xdr:rowOff>48597</xdr:rowOff>
    </xdr:from>
    <xdr:to>
      <xdr:col>11</xdr:col>
      <xdr:colOff>261565</xdr:colOff>
      <xdr:row>278</xdr:row>
      <xdr:rowOff>43747</xdr:rowOff>
    </xdr:to>
    <xdr:pic>
      <xdr:nvPicPr>
        <xdr:cNvPr id="74" name="Imagen 73">
          <a:extLst>
            <a:ext uri="{FF2B5EF4-FFF2-40B4-BE49-F238E27FC236}">
              <a16:creationId xmlns:a16="http://schemas.microsoft.com/office/drawing/2014/main" id="{3CB7B651-A2A9-47D5-9454-FC2705586576}"/>
            </a:ext>
          </a:extLst>
        </xdr:cNvPr>
        <xdr:cNvPicPr>
          <a:picLocks noChangeAspect="1"/>
        </xdr:cNvPicPr>
      </xdr:nvPicPr>
      <xdr:blipFill>
        <a:blip xmlns:r="http://schemas.openxmlformats.org/officeDocument/2006/relationships" r:embed="rId73"/>
        <a:stretch>
          <a:fillRect/>
        </a:stretch>
      </xdr:blipFill>
      <xdr:spPr>
        <a:xfrm>
          <a:off x="4893518" y="49189977"/>
          <a:ext cx="3490967" cy="2364970"/>
        </a:xfrm>
        <a:prstGeom prst="rect">
          <a:avLst/>
        </a:prstGeom>
      </xdr:spPr>
    </xdr:pic>
    <xdr:clientData/>
  </xdr:twoCellAnchor>
  <xdr:twoCellAnchor editAs="oneCell">
    <xdr:from>
      <xdr:col>7</xdr:col>
      <xdr:colOff>262424</xdr:colOff>
      <xdr:row>281</xdr:row>
      <xdr:rowOff>68036</xdr:rowOff>
    </xdr:from>
    <xdr:to>
      <xdr:col>11</xdr:col>
      <xdr:colOff>126271</xdr:colOff>
      <xdr:row>294</xdr:row>
      <xdr:rowOff>49041</xdr:rowOff>
    </xdr:to>
    <xdr:pic>
      <xdr:nvPicPr>
        <xdr:cNvPr id="75" name="Imagen 74">
          <a:extLst>
            <a:ext uri="{FF2B5EF4-FFF2-40B4-BE49-F238E27FC236}">
              <a16:creationId xmlns:a16="http://schemas.microsoft.com/office/drawing/2014/main" id="{03DFE51C-5579-43FD-87A8-B95A08BDFBCF}"/>
            </a:ext>
          </a:extLst>
        </xdr:cNvPr>
        <xdr:cNvPicPr>
          <a:picLocks noChangeAspect="1"/>
        </xdr:cNvPicPr>
      </xdr:nvPicPr>
      <xdr:blipFill>
        <a:blip xmlns:r="http://schemas.openxmlformats.org/officeDocument/2006/relationships" r:embed="rId74"/>
        <a:stretch>
          <a:fillRect/>
        </a:stretch>
      </xdr:blipFill>
      <xdr:spPr>
        <a:xfrm>
          <a:off x="4796324" y="52127876"/>
          <a:ext cx="3452867" cy="2358445"/>
        </a:xfrm>
        <a:prstGeom prst="rect">
          <a:avLst/>
        </a:prstGeom>
      </xdr:spPr>
    </xdr:pic>
    <xdr:clientData/>
  </xdr:twoCellAnchor>
  <xdr:twoCellAnchor editAs="oneCell">
    <xdr:from>
      <xdr:col>1</xdr:col>
      <xdr:colOff>379056</xdr:colOff>
      <xdr:row>345</xdr:row>
      <xdr:rowOff>68036</xdr:rowOff>
    </xdr:from>
    <xdr:to>
      <xdr:col>6</xdr:col>
      <xdr:colOff>208675</xdr:colOff>
      <xdr:row>358</xdr:row>
      <xdr:rowOff>41307</xdr:rowOff>
    </xdr:to>
    <xdr:pic>
      <xdr:nvPicPr>
        <xdr:cNvPr id="76" name="Imagen 75">
          <a:extLst>
            <a:ext uri="{FF2B5EF4-FFF2-40B4-BE49-F238E27FC236}">
              <a16:creationId xmlns:a16="http://schemas.microsoft.com/office/drawing/2014/main" id="{AABD3E93-CC79-4007-9933-90B45A32D994}"/>
            </a:ext>
          </a:extLst>
        </xdr:cNvPr>
        <xdr:cNvPicPr>
          <a:picLocks noChangeAspect="1"/>
        </xdr:cNvPicPr>
      </xdr:nvPicPr>
      <xdr:blipFill>
        <a:blip xmlns:r="http://schemas.openxmlformats.org/officeDocument/2006/relationships" r:embed="rId75"/>
        <a:stretch>
          <a:fillRect/>
        </a:stretch>
      </xdr:blipFill>
      <xdr:spPr>
        <a:xfrm>
          <a:off x="630516" y="63847436"/>
          <a:ext cx="3456739" cy="2350711"/>
        </a:xfrm>
        <a:prstGeom prst="rect">
          <a:avLst/>
        </a:prstGeom>
      </xdr:spPr>
    </xdr:pic>
    <xdr:clientData/>
  </xdr:twoCellAnchor>
  <xdr:twoCellAnchor editAs="oneCell">
    <xdr:from>
      <xdr:col>7</xdr:col>
      <xdr:colOff>0</xdr:colOff>
      <xdr:row>345</xdr:row>
      <xdr:rowOff>0</xdr:rowOff>
    </xdr:from>
    <xdr:to>
      <xdr:col>10</xdr:col>
      <xdr:colOff>789827</xdr:colOff>
      <xdr:row>357</xdr:row>
      <xdr:rowOff>175279</xdr:rowOff>
    </xdr:to>
    <xdr:pic>
      <xdr:nvPicPr>
        <xdr:cNvPr id="77" name="Imagen 76">
          <a:extLst>
            <a:ext uri="{FF2B5EF4-FFF2-40B4-BE49-F238E27FC236}">
              <a16:creationId xmlns:a16="http://schemas.microsoft.com/office/drawing/2014/main" id="{365AB631-0CC3-4FF2-9F96-5427464959B7}"/>
            </a:ext>
          </a:extLst>
        </xdr:cNvPr>
        <xdr:cNvPicPr>
          <a:picLocks noChangeAspect="1"/>
        </xdr:cNvPicPr>
      </xdr:nvPicPr>
      <xdr:blipFill>
        <a:blip xmlns:r="http://schemas.openxmlformats.org/officeDocument/2006/relationships" r:embed="rId76"/>
        <a:stretch>
          <a:fillRect/>
        </a:stretch>
      </xdr:blipFill>
      <xdr:spPr>
        <a:xfrm>
          <a:off x="4533900" y="63779400"/>
          <a:ext cx="3456827" cy="2369839"/>
        </a:xfrm>
        <a:prstGeom prst="rect">
          <a:avLst/>
        </a:prstGeom>
      </xdr:spPr>
    </xdr:pic>
    <xdr:clientData/>
  </xdr:twoCellAnchor>
  <xdr:twoCellAnchor editAs="oneCell">
    <xdr:from>
      <xdr:col>1</xdr:col>
      <xdr:colOff>320740</xdr:colOff>
      <xdr:row>441</xdr:row>
      <xdr:rowOff>77754</xdr:rowOff>
    </xdr:from>
    <xdr:to>
      <xdr:col>6</xdr:col>
      <xdr:colOff>242529</xdr:colOff>
      <xdr:row>454</xdr:row>
      <xdr:rowOff>70713</xdr:rowOff>
    </xdr:to>
    <xdr:pic>
      <xdr:nvPicPr>
        <xdr:cNvPr id="78" name="Imagen 77">
          <a:extLst>
            <a:ext uri="{FF2B5EF4-FFF2-40B4-BE49-F238E27FC236}">
              <a16:creationId xmlns:a16="http://schemas.microsoft.com/office/drawing/2014/main" id="{1CB40C6B-177A-45D5-83FB-54BDA3107DB5}"/>
            </a:ext>
          </a:extLst>
        </xdr:cNvPr>
        <xdr:cNvPicPr>
          <a:picLocks noChangeAspect="1"/>
        </xdr:cNvPicPr>
      </xdr:nvPicPr>
      <xdr:blipFill>
        <a:blip xmlns:r="http://schemas.openxmlformats.org/officeDocument/2006/relationships" r:embed="rId77"/>
        <a:stretch>
          <a:fillRect/>
        </a:stretch>
      </xdr:blipFill>
      <xdr:spPr>
        <a:xfrm>
          <a:off x="572200" y="81581274"/>
          <a:ext cx="3548909" cy="2370399"/>
        </a:xfrm>
        <a:prstGeom prst="rect">
          <a:avLst/>
        </a:prstGeom>
      </xdr:spPr>
    </xdr:pic>
    <xdr:clientData/>
  </xdr:twoCellAnchor>
  <xdr:twoCellAnchor editAs="oneCell">
    <xdr:from>
      <xdr:col>7</xdr:col>
      <xdr:colOff>281862</xdr:colOff>
      <xdr:row>441</xdr:row>
      <xdr:rowOff>97193</xdr:rowOff>
    </xdr:from>
    <xdr:to>
      <xdr:col>11</xdr:col>
      <xdr:colOff>217075</xdr:colOff>
      <xdr:row>454</xdr:row>
      <xdr:rowOff>90152</xdr:rowOff>
    </xdr:to>
    <xdr:pic>
      <xdr:nvPicPr>
        <xdr:cNvPr id="79" name="Imagen 78">
          <a:extLst>
            <a:ext uri="{FF2B5EF4-FFF2-40B4-BE49-F238E27FC236}">
              <a16:creationId xmlns:a16="http://schemas.microsoft.com/office/drawing/2014/main" id="{8CA94E74-B3DA-4B28-8219-B441AA16874D}"/>
            </a:ext>
          </a:extLst>
        </xdr:cNvPr>
        <xdr:cNvPicPr>
          <a:picLocks noChangeAspect="1"/>
        </xdr:cNvPicPr>
      </xdr:nvPicPr>
      <xdr:blipFill>
        <a:blip xmlns:r="http://schemas.openxmlformats.org/officeDocument/2006/relationships" r:embed="rId78"/>
        <a:stretch>
          <a:fillRect/>
        </a:stretch>
      </xdr:blipFill>
      <xdr:spPr>
        <a:xfrm>
          <a:off x="4815762" y="81600713"/>
          <a:ext cx="3524233" cy="2370399"/>
        </a:xfrm>
        <a:prstGeom prst="rect">
          <a:avLst/>
        </a:prstGeom>
      </xdr:spPr>
    </xdr:pic>
    <xdr:clientData/>
  </xdr:twoCellAnchor>
  <xdr:twoCellAnchor editAs="oneCell">
    <xdr:from>
      <xdr:col>1</xdr:col>
      <xdr:colOff>417933</xdr:colOff>
      <xdr:row>458</xdr:row>
      <xdr:rowOff>68036</xdr:rowOff>
    </xdr:from>
    <xdr:to>
      <xdr:col>6</xdr:col>
      <xdr:colOff>259515</xdr:colOff>
      <xdr:row>471</xdr:row>
      <xdr:rowOff>60995</xdr:rowOff>
    </xdr:to>
    <xdr:pic>
      <xdr:nvPicPr>
        <xdr:cNvPr id="80" name="Imagen 79">
          <a:extLst>
            <a:ext uri="{FF2B5EF4-FFF2-40B4-BE49-F238E27FC236}">
              <a16:creationId xmlns:a16="http://schemas.microsoft.com/office/drawing/2014/main" id="{57FEDA96-99A4-4984-9405-FC1273C9C64E}"/>
            </a:ext>
          </a:extLst>
        </xdr:cNvPr>
        <xdr:cNvPicPr>
          <a:picLocks noChangeAspect="1"/>
        </xdr:cNvPicPr>
      </xdr:nvPicPr>
      <xdr:blipFill>
        <a:blip xmlns:r="http://schemas.openxmlformats.org/officeDocument/2006/relationships" r:embed="rId79"/>
        <a:stretch>
          <a:fillRect/>
        </a:stretch>
      </xdr:blipFill>
      <xdr:spPr>
        <a:xfrm>
          <a:off x="669393" y="84817676"/>
          <a:ext cx="3468702" cy="2370399"/>
        </a:xfrm>
        <a:prstGeom prst="rect">
          <a:avLst/>
        </a:prstGeom>
      </xdr:spPr>
    </xdr:pic>
    <xdr:clientData/>
  </xdr:twoCellAnchor>
  <xdr:twoCellAnchor editAs="oneCell">
    <xdr:from>
      <xdr:col>7</xdr:col>
      <xdr:colOff>427653</xdr:colOff>
      <xdr:row>458</xdr:row>
      <xdr:rowOff>87474</xdr:rowOff>
    </xdr:from>
    <xdr:to>
      <xdr:col>11</xdr:col>
      <xdr:colOff>308113</xdr:colOff>
      <xdr:row>471</xdr:row>
      <xdr:rowOff>80433</xdr:rowOff>
    </xdr:to>
    <xdr:pic>
      <xdr:nvPicPr>
        <xdr:cNvPr id="81" name="Imagen 80">
          <a:extLst>
            <a:ext uri="{FF2B5EF4-FFF2-40B4-BE49-F238E27FC236}">
              <a16:creationId xmlns:a16="http://schemas.microsoft.com/office/drawing/2014/main" id="{8748AC25-0B0C-424D-9CC2-7EC97BD64F8D}"/>
            </a:ext>
          </a:extLst>
        </xdr:cNvPr>
        <xdr:cNvPicPr>
          <a:picLocks noChangeAspect="1"/>
        </xdr:cNvPicPr>
      </xdr:nvPicPr>
      <xdr:blipFill>
        <a:blip xmlns:r="http://schemas.openxmlformats.org/officeDocument/2006/relationships" r:embed="rId80"/>
        <a:stretch>
          <a:fillRect/>
        </a:stretch>
      </xdr:blipFill>
      <xdr:spPr>
        <a:xfrm>
          <a:off x="4961553" y="84837114"/>
          <a:ext cx="3469480" cy="2370399"/>
        </a:xfrm>
        <a:prstGeom prst="rect">
          <a:avLst/>
        </a:prstGeom>
      </xdr:spPr>
    </xdr:pic>
    <xdr:clientData/>
  </xdr:twoCellAnchor>
  <xdr:twoCellAnchor editAs="oneCell">
    <xdr:from>
      <xdr:col>1</xdr:col>
      <xdr:colOff>340179</xdr:colOff>
      <xdr:row>474</xdr:row>
      <xdr:rowOff>58316</xdr:rowOff>
    </xdr:from>
    <xdr:to>
      <xdr:col>6</xdr:col>
      <xdr:colOff>178914</xdr:colOff>
      <xdr:row>487</xdr:row>
      <xdr:rowOff>51275</xdr:rowOff>
    </xdr:to>
    <xdr:pic>
      <xdr:nvPicPr>
        <xdr:cNvPr id="82" name="Imagen 81">
          <a:extLst>
            <a:ext uri="{FF2B5EF4-FFF2-40B4-BE49-F238E27FC236}">
              <a16:creationId xmlns:a16="http://schemas.microsoft.com/office/drawing/2014/main" id="{140068D3-4780-4B04-8F17-403DAEACAC94}"/>
            </a:ext>
          </a:extLst>
        </xdr:cNvPr>
        <xdr:cNvPicPr>
          <a:picLocks noChangeAspect="1"/>
        </xdr:cNvPicPr>
      </xdr:nvPicPr>
      <xdr:blipFill>
        <a:blip xmlns:r="http://schemas.openxmlformats.org/officeDocument/2006/relationships" r:embed="rId81"/>
        <a:stretch>
          <a:fillRect/>
        </a:stretch>
      </xdr:blipFill>
      <xdr:spPr>
        <a:xfrm>
          <a:off x="591639" y="87734036"/>
          <a:ext cx="3465855" cy="2370399"/>
        </a:xfrm>
        <a:prstGeom prst="rect">
          <a:avLst/>
        </a:prstGeom>
      </xdr:spPr>
    </xdr:pic>
    <xdr:clientData/>
  </xdr:twoCellAnchor>
  <xdr:twoCellAnchor editAs="oneCell">
    <xdr:from>
      <xdr:col>8</xdr:col>
      <xdr:colOff>174950</xdr:colOff>
      <xdr:row>474</xdr:row>
      <xdr:rowOff>126352</xdr:rowOff>
    </xdr:from>
    <xdr:to>
      <xdr:col>10</xdr:col>
      <xdr:colOff>280868</xdr:colOff>
      <xdr:row>487</xdr:row>
      <xdr:rowOff>119311</xdr:rowOff>
    </xdr:to>
    <xdr:pic>
      <xdr:nvPicPr>
        <xdr:cNvPr id="83" name="Imagen 82">
          <a:extLst>
            <a:ext uri="{FF2B5EF4-FFF2-40B4-BE49-F238E27FC236}">
              <a16:creationId xmlns:a16="http://schemas.microsoft.com/office/drawing/2014/main" id="{66260551-EFCB-451F-96FD-F0125A663D92}"/>
            </a:ext>
          </a:extLst>
        </xdr:cNvPr>
        <xdr:cNvPicPr>
          <a:picLocks noChangeAspect="1"/>
        </xdr:cNvPicPr>
      </xdr:nvPicPr>
      <xdr:blipFill>
        <a:blip xmlns:r="http://schemas.openxmlformats.org/officeDocument/2006/relationships" r:embed="rId82"/>
        <a:stretch>
          <a:fillRect/>
        </a:stretch>
      </xdr:blipFill>
      <xdr:spPr>
        <a:xfrm>
          <a:off x="5531810" y="87802072"/>
          <a:ext cx="1949958" cy="2370399"/>
        </a:xfrm>
        <a:prstGeom prst="rect">
          <a:avLst/>
        </a:prstGeom>
      </xdr:spPr>
    </xdr:pic>
    <xdr:clientData/>
  </xdr:twoCellAnchor>
  <xdr:twoCellAnchor editAs="oneCell">
    <xdr:from>
      <xdr:col>1</xdr:col>
      <xdr:colOff>369337</xdr:colOff>
      <xdr:row>506</xdr:row>
      <xdr:rowOff>106914</xdr:rowOff>
    </xdr:from>
    <xdr:to>
      <xdr:col>6</xdr:col>
      <xdr:colOff>210919</xdr:colOff>
      <xdr:row>519</xdr:row>
      <xdr:rowOff>99874</xdr:rowOff>
    </xdr:to>
    <xdr:pic>
      <xdr:nvPicPr>
        <xdr:cNvPr id="84" name="Imagen 83">
          <a:extLst>
            <a:ext uri="{FF2B5EF4-FFF2-40B4-BE49-F238E27FC236}">
              <a16:creationId xmlns:a16="http://schemas.microsoft.com/office/drawing/2014/main" id="{0154907C-41C2-4283-871A-CFCEBCD3DC1A}"/>
            </a:ext>
          </a:extLst>
        </xdr:cNvPr>
        <xdr:cNvPicPr>
          <a:picLocks noChangeAspect="1"/>
        </xdr:cNvPicPr>
      </xdr:nvPicPr>
      <xdr:blipFill>
        <a:blip xmlns:r="http://schemas.openxmlformats.org/officeDocument/2006/relationships" r:embed="rId83"/>
        <a:stretch>
          <a:fillRect/>
        </a:stretch>
      </xdr:blipFill>
      <xdr:spPr>
        <a:xfrm>
          <a:off x="620797" y="93741474"/>
          <a:ext cx="3468702" cy="2370400"/>
        </a:xfrm>
        <a:prstGeom prst="rect">
          <a:avLst/>
        </a:prstGeom>
      </xdr:spPr>
    </xdr:pic>
    <xdr:clientData/>
  </xdr:twoCellAnchor>
  <xdr:twoCellAnchor editAs="oneCell">
    <xdr:from>
      <xdr:col>7</xdr:col>
      <xdr:colOff>437372</xdr:colOff>
      <xdr:row>506</xdr:row>
      <xdr:rowOff>97194</xdr:rowOff>
    </xdr:from>
    <xdr:to>
      <xdr:col>11</xdr:col>
      <xdr:colOff>317832</xdr:colOff>
      <xdr:row>519</xdr:row>
      <xdr:rowOff>90154</xdr:rowOff>
    </xdr:to>
    <xdr:pic>
      <xdr:nvPicPr>
        <xdr:cNvPr id="85" name="Imagen 84">
          <a:extLst>
            <a:ext uri="{FF2B5EF4-FFF2-40B4-BE49-F238E27FC236}">
              <a16:creationId xmlns:a16="http://schemas.microsoft.com/office/drawing/2014/main" id="{8A4BA4FF-4732-45B1-9854-CD18238AD8CF}"/>
            </a:ext>
          </a:extLst>
        </xdr:cNvPr>
        <xdr:cNvPicPr>
          <a:picLocks noChangeAspect="1"/>
        </xdr:cNvPicPr>
      </xdr:nvPicPr>
      <xdr:blipFill>
        <a:blip xmlns:r="http://schemas.openxmlformats.org/officeDocument/2006/relationships" r:embed="rId84"/>
        <a:stretch>
          <a:fillRect/>
        </a:stretch>
      </xdr:blipFill>
      <xdr:spPr>
        <a:xfrm>
          <a:off x="4971272" y="93731754"/>
          <a:ext cx="3469480" cy="2370400"/>
        </a:xfrm>
        <a:prstGeom prst="rect">
          <a:avLst/>
        </a:prstGeom>
      </xdr:spPr>
    </xdr:pic>
    <xdr:clientData/>
  </xdr:twoCellAnchor>
  <xdr:twoCellAnchor editAs="oneCell">
    <xdr:from>
      <xdr:col>1</xdr:col>
      <xdr:colOff>379056</xdr:colOff>
      <xdr:row>522</xdr:row>
      <xdr:rowOff>58317</xdr:rowOff>
    </xdr:from>
    <xdr:to>
      <xdr:col>6</xdr:col>
      <xdr:colOff>220638</xdr:colOff>
      <xdr:row>535</xdr:row>
      <xdr:rowOff>51277</xdr:rowOff>
    </xdr:to>
    <xdr:pic>
      <xdr:nvPicPr>
        <xdr:cNvPr id="86" name="Imagen 85">
          <a:extLst>
            <a:ext uri="{FF2B5EF4-FFF2-40B4-BE49-F238E27FC236}">
              <a16:creationId xmlns:a16="http://schemas.microsoft.com/office/drawing/2014/main" id="{694F2EA8-3684-4731-838C-F88DEA6E9780}"/>
            </a:ext>
          </a:extLst>
        </xdr:cNvPr>
        <xdr:cNvPicPr>
          <a:picLocks noChangeAspect="1"/>
        </xdr:cNvPicPr>
      </xdr:nvPicPr>
      <xdr:blipFill>
        <a:blip xmlns:r="http://schemas.openxmlformats.org/officeDocument/2006/relationships" r:embed="rId85"/>
        <a:stretch>
          <a:fillRect/>
        </a:stretch>
      </xdr:blipFill>
      <xdr:spPr>
        <a:xfrm>
          <a:off x="630516" y="96618957"/>
          <a:ext cx="3468702" cy="2370400"/>
        </a:xfrm>
        <a:prstGeom prst="rect">
          <a:avLst/>
        </a:prstGeom>
      </xdr:spPr>
    </xdr:pic>
    <xdr:clientData/>
  </xdr:twoCellAnchor>
  <xdr:twoCellAnchor editAs="oneCell">
    <xdr:from>
      <xdr:col>7</xdr:col>
      <xdr:colOff>447092</xdr:colOff>
      <xdr:row>522</xdr:row>
      <xdr:rowOff>126352</xdr:rowOff>
    </xdr:from>
    <xdr:to>
      <xdr:col>11</xdr:col>
      <xdr:colOff>327552</xdr:colOff>
      <xdr:row>535</xdr:row>
      <xdr:rowOff>119312</xdr:rowOff>
    </xdr:to>
    <xdr:pic>
      <xdr:nvPicPr>
        <xdr:cNvPr id="87" name="Imagen 86">
          <a:extLst>
            <a:ext uri="{FF2B5EF4-FFF2-40B4-BE49-F238E27FC236}">
              <a16:creationId xmlns:a16="http://schemas.microsoft.com/office/drawing/2014/main" id="{50BD1DD8-99FD-43E7-A6D9-F0FC5CCD20AC}"/>
            </a:ext>
          </a:extLst>
        </xdr:cNvPr>
        <xdr:cNvPicPr>
          <a:picLocks noChangeAspect="1"/>
        </xdr:cNvPicPr>
      </xdr:nvPicPr>
      <xdr:blipFill>
        <a:blip xmlns:r="http://schemas.openxmlformats.org/officeDocument/2006/relationships" r:embed="rId86"/>
        <a:stretch>
          <a:fillRect/>
        </a:stretch>
      </xdr:blipFill>
      <xdr:spPr>
        <a:xfrm>
          <a:off x="4980992" y="96686992"/>
          <a:ext cx="3469480" cy="2370400"/>
        </a:xfrm>
        <a:prstGeom prst="rect">
          <a:avLst/>
        </a:prstGeom>
      </xdr:spPr>
    </xdr:pic>
    <xdr:clientData/>
  </xdr:twoCellAnchor>
  <xdr:twoCellAnchor editAs="oneCell">
    <xdr:from>
      <xdr:col>1</xdr:col>
      <xdr:colOff>524848</xdr:colOff>
      <xdr:row>618</xdr:row>
      <xdr:rowOff>38877</xdr:rowOff>
    </xdr:from>
    <xdr:to>
      <xdr:col>6</xdr:col>
      <xdr:colOff>369297</xdr:colOff>
      <xdr:row>631</xdr:row>
      <xdr:rowOff>31836</xdr:rowOff>
    </xdr:to>
    <xdr:pic>
      <xdr:nvPicPr>
        <xdr:cNvPr id="88" name="Imagen 87">
          <a:extLst>
            <a:ext uri="{FF2B5EF4-FFF2-40B4-BE49-F238E27FC236}">
              <a16:creationId xmlns:a16="http://schemas.microsoft.com/office/drawing/2014/main" id="{74A5C41E-B3DB-4FAE-8311-24989855BE1F}"/>
            </a:ext>
          </a:extLst>
        </xdr:cNvPr>
        <xdr:cNvPicPr>
          <a:picLocks noChangeAspect="1"/>
        </xdr:cNvPicPr>
      </xdr:nvPicPr>
      <xdr:blipFill>
        <a:blip xmlns:r="http://schemas.openxmlformats.org/officeDocument/2006/relationships" r:embed="rId87"/>
        <a:stretch>
          <a:fillRect/>
        </a:stretch>
      </xdr:blipFill>
      <xdr:spPr>
        <a:xfrm>
          <a:off x="776308" y="114163617"/>
          <a:ext cx="3471569" cy="2370399"/>
        </a:xfrm>
        <a:prstGeom prst="rect">
          <a:avLst/>
        </a:prstGeom>
      </xdr:spPr>
    </xdr:pic>
    <xdr:clientData/>
  </xdr:twoCellAnchor>
  <xdr:twoCellAnchor editAs="oneCell">
    <xdr:from>
      <xdr:col>7</xdr:col>
      <xdr:colOff>495689</xdr:colOff>
      <xdr:row>618</xdr:row>
      <xdr:rowOff>77755</xdr:rowOff>
    </xdr:from>
    <xdr:to>
      <xdr:col>11</xdr:col>
      <xdr:colOff>373272</xdr:colOff>
      <xdr:row>631</xdr:row>
      <xdr:rowOff>70714</xdr:rowOff>
    </xdr:to>
    <xdr:pic>
      <xdr:nvPicPr>
        <xdr:cNvPr id="89" name="Imagen 88">
          <a:extLst>
            <a:ext uri="{FF2B5EF4-FFF2-40B4-BE49-F238E27FC236}">
              <a16:creationId xmlns:a16="http://schemas.microsoft.com/office/drawing/2014/main" id="{AFDA1C07-73DB-46A8-B35D-2D56B6EC0597}"/>
            </a:ext>
          </a:extLst>
        </xdr:cNvPr>
        <xdr:cNvPicPr>
          <a:picLocks noChangeAspect="1"/>
        </xdr:cNvPicPr>
      </xdr:nvPicPr>
      <xdr:blipFill>
        <a:blip xmlns:r="http://schemas.openxmlformats.org/officeDocument/2006/relationships" r:embed="rId88"/>
        <a:stretch>
          <a:fillRect/>
        </a:stretch>
      </xdr:blipFill>
      <xdr:spPr>
        <a:xfrm>
          <a:off x="5029589" y="114202495"/>
          <a:ext cx="3466603" cy="2370399"/>
        </a:xfrm>
        <a:prstGeom prst="rect">
          <a:avLst/>
        </a:prstGeom>
      </xdr:spPr>
    </xdr:pic>
    <xdr:clientData/>
  </xdr:twoCellAnchor>
  <xdr:twoCellAnchor editAs="oneCell">
    <xdr:from>
      <xdr:col>1</xdr:col>
      <xdr:colOff>408214</xdr:colOff>
      <xdr:row>651</xdr:row>
      <xdr:rowOff>48597</xdr:rowOff>
    </xdr:from>
    <xdr:to>
      <xdr:col>6</xdr:col>
      <xdr:colOff>249796</xdr:colOff>
      <xdr:row>664</xdr:row>
      <xdr:rowOff>41557</xdr:rowOff>
    </xdr:to>
    <xdr:pic>
      <xdr:nvPicPr>
        <xdr:cNvPr id="90" name="Imagen 89">
          <a:extLst>
            <a:ext uri="{FF2B5EF4-FFF2-40B4-BE49-F238E27FC236}">
              <a16:creationId xmlns:a16="http://schemas.microsoft.com/office/drawing/2014/main" id="{C01B2565-65AA-4E6A-B2FA-648AC79AB904}"/>
            </a:ext>
          </a:extLst>
        </xdr:cNvPr>
        <xdr:cNvPicPr>
          <a:picLocks noChangeAspect="1"/>
        </xdr:cNvPicPr>
      </xdr:nvPicPr>
      <xdr:blipFill>
        <a:blip xmlns:r="http://schemas.openxmlformats.org/officeDocument/2006/relationships" r:embed="rId89"/>
        <a:stretch>
          <a:fillRect/>
        </a:stretch>
      </xdr:blipFill>
      <xdr:spPr>
        <a:xfrm>
          <a:off x="659674" y="117648057"/>
          <a:ext cx="3468702" cy="2370400"/>
        </a:xfrm>
        <a:prstGeom prst="rect">
          <a:avLst/>
        </a:prstGeom>
      </xdr:spPr>
    </xdr:pic>
    <xdr:clientData/>
  </xdr:twoCellAnchor>
  <xdr:twoCellAnchor editAs="oneCell">
    <xdr:from>
      <xdr:col>7</xdr:col>
      <xdr:colOff>408214</xdr:colOff>
      <xdr:row>651</xdr:row>
      <xdr:rowOff>58316</xdr:rowOff>
    </xdr:from>
    <xdr:to>
      <xdr:col>11</xdr:col>
      <xdr:colOff>288674</xdr:colOff>
      <xdr:row>664</xdr:row>
      <xdr:rowOff>51276</xdr:rowOff>
    </xdr:to>
    <xdr:pic>
      <xdr:nvPicPr>
        <xdr:cNvPr id="91" name="Imagen 90">
          <a:extLst>
            <a:ext uri="{FF2B5EF4-FFF2-40B4-BE49-F238E27FC236}">
              <a16:creationId xmlns:a16="http://schemas.microsoft.com/office/drawing/2014/main" id="{B5416181-C9D0-41A7-AB9E-2BDC9FE36377}"/>
            </a:ext>
          </a:extLst>
        </xdr:cNvPr>
        <xdr:cNvPicPr>
          <a:picLocks noChangeAspect="1"/>
        </xdr:cNvPicPr>
      </xdr:nvPicPr>
      <xdr:blipFill>
        <a:blip xmlns:r="http://schemas.openxmlformats.org/officeDocument/2006/relationships" r:embed="rId90"/>
        <a:stretch>
          <a:fillRect/>
        </a:stretch>
      </xdr:blipFill>
      <xdr:spPr>
        <a:xfrm>
          <a:off x="4942114" y="117657776"/>
          <a:ext cx="3469480" cy="237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4AD78C07-DBCA-4A98-8C58-C4F97678422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2F806F39-8BC4-41CE-8296-D3CE0777797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id="{20A349DA-46AB-4087-AE42-A98778D11A4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a16="http://schemas.microsoft.com/office/drawing/2014/main" id="{AD9A2E79-4C45-4407-9476-5BD643CCC93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163224</xdr:colOff>
      <xdr:row>24</xdr:row>
      <xdr:rowOff>191474</xdr:rowOff>
    </xdr:from>
    <xdr:to>
      <xdr:col>11</xdr:col>
      <xdr:colOff>34474</xdr:colOff>
      <xdr:row>38</xdr:row>
      <xdr:rowOff>32999</xdr:rowOff>
    </xdr:to>
    <xdr:pic>
      <xdr:nvPicPr>
        <xdr:cNvPr id="6" name="22 Imagen">
          <a:extLst>
            <a:ext uri="{FF2B5EF4-FFF2-40B4-BE49-F238E27FC236}">
              <a16:creationId xmlns:a16="http://schemas.microsoft.com/office/drawing/2014/main" id="{29FBF18C-0EF5-43F0-BFA2-EACED771BCD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10384" y="4664414"/>
          <a:ext cx="3460270" cy="2417085"/>
        </a:xfrm>
        <a:prstGeom prst="rect">
          <a:avLst/>
        </a:prstGeom>
      </xdr:spPr>
    </xdr:pic>
    <xdr:clientData/>
  </xdr:twoCellAnchor>
  <xdr:twoCellAnchor editAs="oneCell">
    <xdr:from>
      <xdr:col>7</xdr:col>
      <xdr:colOff>101562</xdr:colOff>
      <xdr:row>8</xdr:row>
      <xdr:rowOff>76200</xdr:rowOff>
    </xdr:from>
    <xdr:to>
      <xdr:col>10</xdr:col>
      <xdr:colOff>870762</xdr:colOff>
      <xdr:row>21</xdr:row>
      <xdr:rowOff>110175</xdr:rowOff>
    </xdr:to>
    <xdr:pic>
      <xdr:nvPicPr>
        <xdr:cNvPr id="7" name="22 Imagen">
          <a:extLst>
            <a:ext uri="{FF2B5EF4-FFF2-40B4-BE49-F238E27FC236}">
              <a16:creationId xmlns:a16="http://schemas.microsoft.com/office/drawing/2014/main" id="{52DCDB1B-BFEB-4757-AC6C-E91EB5A8A38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048722" y="1562100"/>
          <a:ext cx="343620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F1F36629-C937-460F-89CE-FF369737F584}"/>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123825</xdr:colOff>
      <xdr:row>73</xdr:row>
      <xdr:rowOff>38100</xdr:rowOff>
    </xdr:from>
    <xdr:to>
      <xdr:col>10</xdr:col>
      <xdr:colOff>893021</xdr:colOff>
      <xdr:row>86</xdr:row>
      <xdr:rowOff>81597</xdr:rowOff>
    </xdr:to>
    <xdr:pic>
      <xdr:nvPicPr>
        <xdr:cNvPr id="9" name="28 Imagen">
          <a:extLst>
            <a:ext uri="{FF2B5EF4-FFF2-40B4-BE49-F238E27FC236}">
              <a16:creationId xmlns:a16="http://schemas.microsoft.com/office/drawing/2014/main" id="{C869BD88-0187-422E-A125-B98A9FFABDF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70985" y="13563600"/>
          <a:ext cx="3436196" cy="2420937"/>
        </a:xfrm>
        <a:prstGeom prst="rect">
          <a:avLst/>
        </a:prstGeom>
      </xdr:spPr>
    </xdr:pic>
    <xdr:clientData/>
  </xdr:twoCellAnchor>
  <xdr:twoCellAnchor editAs="oneCell">
    <xdr:from>
      <xdr:col>7</xdr:col>
      <xdr:colOff>152401</xdr:colOff>
      <xdr:row>40</xdr:row>
      <xdr:rowOff>104775</xdr:rowOff>
    </xdr:from>
    <xdr:to>
      <xdr:col>10</xdr:col>
      <xdr:colOff>838198</xdr:colOff>
      <xdr:row>53</xdr:row>
      <xdr:rowOff>85723</xdr:rowOff>
    </xdr:to>
    <xdr:pic>
      <xdr:nvPicPr>
        <xdr:cNvPr id="10" name="29 Imagen">
          <a:extLst>
            <a:ext uri="{FF2B5EF4-FFF2-40B4-BE49-F238E27FC236}">
              <a16:creationId xmlns:a16="http://schemas.microsoft.com/office/drawing/2014/main" id="{CAB47A5F-EFE7-4A9C-B76C-75F6A3BEB29C}"/>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99561" y="7564755"/>
          <a:ext cx="3352797" cy="2358388"/>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a16="http://schemas.microsoft.com/office/drawing/2014/main" id="{BB94E0CE-B84F-428E-B67D-534CAF11BB79}"/>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73</xdr:row>
      <xdr:rowOff>39494</xdr:rowOff>
    </xdr:from>
    <xdr:to>
      <xdr:col>6</xdr:col>
      <xdr:colOff>567314</xdr:colOff>
      <xdr:row>86</xdr:row>
      <xdr:rowOff>80204</xdr:rowOff>
    </xdr:to>
    <xdr:pic>
      <xdr:nvPicPr>
        <xdr:cNvPr id="12" name="25 Imagen">
          <a:extLst>
            <a:ext uri="{FF2B5EF4-FFF2-40B4-BE49-F238E27FC236}">
              <a16:creationId xmlns:a16="http://schemas.microsoft.com/office/drawing/2014/main" id="{10B48772-8BD4-46B4-99BD-2168894B34B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564994"/>
          <a:ext cx="3443910" cy="2418150"/>
        </a:xfrm>
        <a:prstGeom prst="rect">
          <a:avLst/>
        </a:prstGeom>
      </xdr:spPr>
    </xdr:pic>
    <xdr:clientData/>
  </xdr:twoCellAnchor>
  <xdr:twoCellAnchor editAs="oneCell">
    <xdr:from>
      <xdr:col>7</xdr:col>
      <xdr:colOff>198118</xdr:colOff>
      <xdr:row>56</xdr:row>
      <xdr:rowOff>133350</xdr:rowOff>
    </xdr:from>
    <xdr:to>
      <xdr:col>11</xdr:col>
      <xdr:colOff>71968</xdr:colOff>
      <xdr:row>69</xdr:row>
      <xdr:rowOff>176850</xdr:rowOff>
    </xdr:to>
    <xdr:pic>
      <xdr:nvPicPr>
        <xdr:cNvPr id="13" name="Imagen 12">
          <a:extLst>
            <a:ext uri="{FF2B5EF4-FFF2-40B4-BE49-F238E27FC236}">
              <a16:creationId xmlns:a16="http://schemas.microsoft.com/office/drawing/2014/main" id="{9072E277-E7DB-44AF-B02E-F66261FE929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145278" y="10534650"/>
          <a:ext cx="3462870" cy="2420940"/>
        </a:xfrm>
        <a:prstGeom prst="rect">
          <a:avLst/>
        </a:prstGeom>
      </xdr:spPr>
    </xdr:pic>
    <xdr:clientData/>
  </xdr:twoCellAnchor>
  <xdr:twoCellAnchor editAs="oneCell">
    <xdr:from>
      <xdr:col>1</xdr:col>
      <xdr:colOff>58101</xdr:colOff>
      <xdr:row>88</xdr:row>
      <xdr:rowOff>115013</xdr:rowOff>
    </xdr:from>
    <xdr:to>
      <xdr:col>6</xdr:col>
      <xdr:colOff>463447</xdr:colOff>
      <xdr:row>101</xdr:row>
      <xdr:rowOff>157085</xdr:rowOff>
    </xdr:to>
    <xdr:pic>
      <xdr:nvPicPr>
        <xdr:cNvPr id="14" name="Imagen 13">
          <a:extLst>
            <a:ext uri="{FF2B5EF4-FFF2-40B4-BE49-F238E27FC236}">
              <a16:creationId xmlns:a16="http://schemas.microsoft.com/office/drawing/2014/main" id="{DCB4903E-51E5-4778-8DE3-1DF9F2276F24}"/>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09561" y="16398953"/>
          <a:ext cx="344572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EAFF756F-A205-48E0-AB86-45F195577629}"/>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E8399508-9C34-4C61-8F3A-F4A680526536}"/>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7</xdr:col>
      <xdr:colOff>77425</xdr:colOff>
      <xdr:row>88</xdr:row>
      <xdr:rowOff>124744</xdr:rowOff>
    </xdr:from>
    <xdr:to>
      <xdr:col>10</xdr:col>
      <xdr:colOff>844173</xdr:colOff>
      <xdr:row>101</xdr:row>
      <xdr:rowOff>166405</xdr:rowOff>
    </xdr:to>
    <xdr:pic>
      <xdr:nvPicPr>
        <xdr:cNvPr id="17" name="Imagen 16">
          <a:extLst>
            <a:ext uri="{FF2B5EF4-FFF2-40B4-BE49-F238E27FC236}">
              <a16:creationId xmlns:a16="http://schemas.microsoft.com/office/drawing/2014/main" id="{811588A1-D562-4228-880F-3F41FC32A578}"/>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024585" y="16408684"/>
          <a:ext cx="343374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a16="http://schemas.microsoft.com/office/drawing/2014/main" id="{72D58F48-ED97-4E84-853A-A5F9C017A03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7</xdr:col>
      <xdr:colOff>220000</xdr:colOff>
      <xdr:row>136</xdr:row>
      <xdr:rowOff>57844</xdr:rowOff>
    </xdr:from>
    <xdr:to>
      <xdr:col>11</xdr:col>
      <xdr:colOff>91998</xdr:colOff>
      <xdr:row>149</xdr:row>
      <xdr:rowOff>99955</xdr:rowOff>
    </xdr:to>
    <xdr:pic>
      <xdr:nvPicPr>
        <xdr:cNvPr id="19" name="33 Imagen">
          <a:extLst>
            <a:ext uri="{FF2B5EF4-FFF2-40B4-BE49-F238E27FC236}">
              <a16:creationId xmlns:a16="http://schemas.microsoft.com/office/drawing/2014/main" id="{598E97E6-5794-43B3-9BC6-D39336C0431B}"/>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4167160" y="25165744"/>
          <a:ext cx="3461018" cy="2419551"/>
        </a:xfrm>
        <a:prstGeom prst="rect">
          <a:avLst/>
        </a:prstGeom>
      </xdr:spPr>
    </xdr:pic>
    <xdr:clientData/>
  </xdr:twoCellAnchor>
  <xdr:twoCellAnchor editAs="oneCell">
    <xdr:from>
      <xdr:col>1</xdr:col>
      <xdr:colOff>106646</xdr:colOff>
      <xdr:row>120</xdr:row>
      <xdr:rowOff>68078</xdr:rowOff>
    </xdr:from>
    <xdr:to>
      <xdr:col>6</xdr:col>
      <xdr:colOff>510152</xdr:colOff>
      <xdr:row>133</xdr:row>
      <xdr:rowOff>108770</xdr:rowOff>
    </xdr:to>
    <xdr:pic>
      <xdr:nvPicPr>
        <xdr:cNvPr id="20" name="32 Imagen">
          <a:extLst>
            <a:ext uri="{FF2B5EF4-FFF2-40B4-BE49-F238E27FC236}">
              <a16:creationId xmlns:a16="http://schemas.microsoft.com/office/drawing/2014/main" id="{4BB285AC-0684-484B-8D06-F35B7E7387BC}"/>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358106" y="22234658"/>
          <a:ext cx="3443886" cy="2418132"/>
        </a:xfrm>
        <a:prstGeom prst="rect">
          <a:avLst/>
        </a:prstGeom>
      </xdr:spPr>
    </xdr:pic>
    <xdr:clientData/>
  </xdr:twoCellAnchor>
  <xdr:oneCellAnchor>
    <xdr:from>
      <xdr:col>7</xdr:col>
      <xdr:colOff>191830</xdr:colOff>
      <xdr:row>120</xdr:row>
      <xdr:rowOff>86722</xdr:rowOff>
    </xdr:from>
    <xdr:ext cx="3357336" cy="2518002"/>
    <xdr:pic>
      <xdr:nvPicPr>
        <xdr:cNvPr id="21" name="35 Imagen">
          <a:extLst>
            <a:ext uri="{FF2B5EF4-FFF2-40B4-BE49-F238E27FC236}">
              <a16:creationId xmlns:a16="http://schemas.microsoft.com/office/drawing/2014/main" id="{4DFF0261-3218-4090-8DB2-EA6D69C73688}"/>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138990" y="22253302"/>
          <a:ext cx="3357336" cy="2518002"/>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94945D8-104C-4277-9B9D-1F6B1F47F0F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86399A2F-EA24-4212-8325-D47B936A66F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386252</xdr:colOff>
      <xdr:row>6</xdr:row>
      <xdr:rowOff>29593</xdr:rowOff>
    </xdr:from>
    <xdr:to>
      <xdr:col>11</xdr:col>
      <xdr:colOff>171450</xdr:colOff>
      <xdr:row>19</xdr:row>
      <xdr:rowOff>180975</xdr:rowOff>
    </xdr:to>
    <xdr:pic>
      <xdr:nvPicPr>
        <xdr:cNvPr id="4" name="Imagen 3">
          <a:extLst>
            <a:ext uri="{FF2B5EF4-FFF2-40B4-BE49-F238E27FC236}">
              <a16:creationId xmlns:a16="http://schemas.microsoft.com/office/drawing/2014/main" id="{EF3D3AA3-C7B7-4F6C-B395-D7304CD34DA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790612" y="1766953"/>
          <a:ext cx="3633298" cy="2544062"/>
        </a:xfrm>
        <a:prstGeom prst="rect">
          <a:avLst/>
        </a:prstGeom>
      </xdr:spPr>
    </xdr:pic>
    <xdr:clientData/>
  </xdr:twoCellAnchor>
  <xdr:twoCellAnchor editAs="oneCell">
    <xdr:from>
      <xdr:col>3</xdr:col>
      <xdr:colOff>161925</xdr:colOff>
      <xdr:row>6</xdr:row>
      <xdr:rowOff>47625</xdr:rowOff>
    </xdr:from>
    <xdr:to>
      <xdr:col>6</xdr:col>
      <xdr:colOff>7991</xdr:colOff>
      <xdr:row>19</xdr:row>
      <xdr:rowOff>145182</xdr:rowOff>
    </xdr:to>
    <xdr:pic>
      <xdr:nvPicPr>
        <xdr:cNvPr id="5" name="Imagen 4">
          <a:extLst>
            <a:ext uri="{FF2B5EF4-FFF2-40B4-BE49-F238E27FC236}">
              <a16:creationId xmlns:a16="http://schemas.microsoft.com/office/drawing/2014/main" id="{809E783C-51CA-4CC8-A5B6-DED7BE9126A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297305" y="1784985"/>
          <a:ext cx="1994906" cy="2490237"/>
        </a:xfrm>
        <a:prstGeom prst="rect">
          <a:avLst/>
        </a:prstGeom>
      </xdr:spPr>
    </xdr:pic>
    <xdr:clientData/>
  </xdr:twoCellAnchor>
  <xdr:twoCellAnchor editAs="oneCell">
    <xdr:from>
      <xdr:col>1</xdr:col>
      <xdr:colOff>292493</xdr:colOff>
      <xdr:row>23</xdr:row>
      <xdr:rowOff>58214</xdr:rowOff>
    </xdr:from>
    <xdr:to>
      <xdr:col>6</xdr:col>
      <xdr:colOff>809246</xdr:colOff>
      <xdr:row>36</xdr:row>
      <xdr:rowOff>168127</xdr:rowOff>
    </xdr:to>
    <xdr:pic>
      <xdr:nvPicPr>
        <xdr:cNvPr id="6" name="Imagen 5">
          <a:extLst>
            <a:ext uri="{FF2B5EF4-FFF2-40B4-BE49-F238E27FC236}">
              <a16:creationId xmlns:a16="http://schemas.microsoft.com/office/drawing/2014/main" id="{C3929A5D-6D7D-4E9D-81A2-E47020024ED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36333" y="5216954"/>
          <a:ext cx="3557133" cy="2502593"/>
        </a:xfrm>
        <a:prstGeom prst="rect">
          <a:avLst/>
        </a:prstGeom>
      </xdr:spPr>
    </xdr:pic>
    <xdr:clientData/>
  </xdr:twoCellAnchor>
  <xdr:twoCellAnchor editAs="oneCell">
    <xdr:from>
      <xdr:col>7</xdr:col>
      <xdr:colOff>399834</xdr:colOff>
      <xdr:row>23</xdr:row>
      <xdr:rowOff>45881</xdr:rowOff>
    </xdr:from>
    <xdr:to>
      <xdr:col>11</xdr:col>
      <xdr:colOff>133350</xdr:colOff>
      <xdr:row>36</xdr:row>
      <xdr:rowOff>161285</xdr:rowOff>
    </xdr:to>
    <xdr:pic>
      <xdr:nvPicPr>
        <xdr:cNvPr id="7" name="Imagen 6">
          <a:extLst>
            <a:ext uri="{FF2B5EF4-FFF2-40B4-BE49-F238E27FC236}">
              <a16:creationId xmlns:a16="http://schemas.microsoft.com/office/drawing/2014/main" id="{761B2D3B-093C-4CE1-B3AD-BC1BF35175C6}"/>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804194" y="5204621"/>
          <a:ext cx="3581616" cy="2508084"/>
        </a:xfrm>
        <a:prstGeom prst="rect">
          <a:avLst/>
        </a:prstGeom>
      </xdr:spPr>
    </xdr:pic>
    <xdr:clientData/>
  </xdr:twoCellAnchor>
  <xdr:twoCellAnchor editAs="oneCell">
    <xdr:from>
      <xdr:col>1</xdr:col>
      <xdr:colOff>241523</xdr:colOff>
      <xdr:row>39</xdr:row>
      <xdr:rowOff>27585</xdr:rowOff>
    </xdr:from>
    <xdr:to>
      <xdr:col>6</xdr:col>
      <xdr:colOff>785176</xdr:colOff>
      <xdr:row>52</xdr:row>
      <xdr:rowOff>163544</xdr:rowOff>
    </xdr:to>
    <xdr:pic>
      <xdr:nvPicPr>
        <xdr:cNvPr id="8" name="Imagen 7">
          <a:extLst>
            <a:ext uri="{FF2B5EF4-FFF2-40B4-BE49-F238E27FC236}">
              <a16:creationId xmlns:a16="http://schemas.microsoft.com/office/drawing/2014/main" id="{E1D89BF3-1B95-4932-BD2E-B02A299D1BCD}"/>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85363" y="8173365"/>
          <a:ext cx="3584033" cy="2513399"/>
        </a:xfrm>
        <a:prstGeom prst="rect">
          <a:avLst/>
        </a:prstGeom>
      </xdr:spPr>
    </xdr:pic>
    <xdr:clientData/>
  </xdr:twoCellAnchor>
  <xdr:twoCellAnchor editAs="oneCell">
    <xdr:from>
      <xdr:col>1</xdr:col>
      <xdr:colOff>300586</xdr:colOff>
      <xdr:row>56</xdr:row>
      <xdr:rowOff>49538</xdr:rowOff>
    </xdr:from>
    <xdr:to>
      <xdr:col>6</xdr:col>
      <xdr:colOff>805349</xdr:colOff>
      <xdr:row>69</xdr:row>
      <xdr:rowOff>141731</xdr:rowOff>
    </xdr:to>
    <xdr:pic>
      <xdr:nvPicPr>
        <xdr:cNvPr id="9" name="Imagen 8">
          <a:extLst>
            <a:ext uri="{FF2B5EF4-FFF2-40B4-BE49-F238E27FC236}">
              <a16:creationId xmlns:a16="http://schemas.microsoft.com/office/drawing/2014/main" id="{56085476-5877-4A89-B8A9-1DA589CF7AE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44426" y="12340598"/>
          <a:ext cx="3545143" cy="2469633"/>
        </a:xfrm>
        <a:prstGeom prst="rect">
          <a:avLst/>
        </a:prstGeom>
      </xdr:spPr>
    </xdr:pic>
    <xdr:clientData/>
  </xdr:twoCellAnchor>
  <xdr:twoCellAnchor editAs="oneCell">
    <xdr:from>
      <xdr:col>7</xdr:col>
      <xdr:colOff>416787</xdr:colOff>
      <xdr:row>39</xdr:row>
      <xdr:rowOff>38111</xdr:rowOff>
    </xdr:from>
    <xdr:to>
      <xdr:col>11</xdr:col>
      <xdr:colOff>117642</xdr:colOff>
      <xdr:row>52</xdr:row>
      <xdr:rowOff>143635</xdr:rowOff>
    </xdr:to>
    <xdr:pic>
      <xdr:nvPicPr>
        <xdr:cNvPr id="10" name="Imagen 9">
          <a:extLst>
            <a:ext uri="{FF2B5EF4-FFF2-40B4-BE49-F238E27FC236}">
              <a16:creationId xmlns:a16="http://schemas.microsoft.com/office/drawing/2014/main" id="{B14255A1-5CD4-493E-A542-46206093498C}"/>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821147" y="8183891"/>
          <a:ext cx="3548955" cy="2482964"/>
        </a:xfrm>
        <a:prstGeom prst="rect">
          <a:avLst/>
        </a:prstGeom>
      </xdr:spPr>
    </xdr:pic>
    <xdr:clientData/>
  </xdr:twoCellAnchor>
  <xdr:twoCellAnchor editAs="oneCell">
    <xdr:from>
      <xdr:col>7</xdr:col>
      <xdr:colOff>375459</xdr:colOff>
      <xdr:row>56</xdr:row>
      <xdr:rowOff>33183</xdr:rowOff>
    </xdr:from>
    <xdr:to>
      <xdr:col>11</xdr:col>
      <xdr:colOff>114300</xdr:colOff>
      <xdr:row>69</xdr:row>
      <xdr:rowOff>171450</xdr:rowOff>
    </xdr:to>
    <xdr:pic>
      <xdr:nvPicPr>
        <xdr:cNvPr id="11" name="Imagen 18">
          <a:extLst>
            <a:ext uri="{FF2B5EF4-FFF2-40B4-BE49-F238E27FC236}">
              <a16:creationId xmlns:a16="http://schemas.microsoft.com/office/drawing/2014/main" id="{FAECF074-F430-41BF-9E4A-C624B9A88528}"/>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4779819" y="12324243"/>
          <a:ext cx="3586941" cy="2515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339354</xdr:colOff>
      <xdr:row>73</xdr:row>
      <xdr:rowOff>28575</xdr:rowOff>
    </xdr:from>
    <xdr:to>
      <xdr:col>11</xdr:col>
      <xdr:colOff>108831</xdr:colOff>
      <xdr:row>86</xdr:row>
      <xdr:rowOff>180975</xdr:rowOff>
    </xdr:to>
    <xdr:pic>
      <xdr:nvPicPr>
        <xdr:cNvPr id="12" name="Imagen 11">
          <a:extLst>
            <a:ext uri="{FF2B5EF4-FFF2-40B4-BE49-F238E27FC236}">
              <a16:creationId xmlns:a16="http://schemas.microsoft.com/office/drawing/2014/main" id="{451787FD-F9D4-4C0C-B091-1C9CA336DD6F}"/>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743714" y="16236315"/>
          <a:ext cx="3617577" cy="2529840"/>
        </a:xfrm>
        <a:prstGeom prst="rect">
          <a:avLst/>
        </a:prstGeom>
      </xdr:spPr>
    </xdr:pic>
    <xdr:clientData/>
  </xdr:twoCellAnchor>
  <xdr:twoCellAnchor editAs="oneCell">
    <xdr:from>
      <xdr:col>2</xdr:col>
      <xdr:colOff>40697</xdr:colOff>
      <xdr:row>89</xdr:row>
      <xdr:rowOff>62012</xdr:rowOff>
    </xdr:from>
    <xdr:to>
      <xdr:col>6</xdr:col>
      <xdr:colOff>799140</xdr:colOff>
      <xdr:row>102</xdr:row>
      <xdr:rowOff>129715</xdr:rowOff>
    </xdr:to>
    <xdr:pic>
      <xdr:nvPicPr>
        <xdr:cNvPr id="13" name="Imagen 12">
          <a:extLst>
            <a:ext uri="{FF2B5EF4-FFF2-40B4-BE49-F238E27FC236}">
              <a16:creationId xmlns:a16="http://schemas.microsoft.com/office/drawing/2014/main" id="{5B31B17B-C600-40E5-9D23-FA364654000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604577" y="19211072"/>
          <a:ext cx="3478783" cy="2445143"/>
        </a:xfrm>
        <a:prstGeom prst="rect">
          <a:avLst/>
        </a:prstGeom>
      </xdr:spPr>
    </xdr:pic>
    <xdr:clientData/>
  </xdr:twoCellAnchor>
  <xdr:twoCellAnchor editAs="oneCell">
    <xdr:from>
      <xdr:col>8</xdr:col>
      <xdr:colOff>605036</xdr:colOff>
      <xdr:row>89</xdr:row>
      <xdr:rowOff>37445</xdr:rowOff>
    </xdr:from>
    <xdr:to>
      <xdr:col>10</xdr:col>
      <xdr:colOff>243611</xdr:colOff>
      <xdr:row>102</xdr:row>
      <xdr:rowOff>116186</xdr:rowOff>
    </xdr:to>
    <xdr:pic>
      <xdr:nvPicPr>
        <xdr:cNvPr id="14" name="Imagen 13">
          <a:extLst>
            <a:ext uri="{FF2B5EF4-FFF2-40B4-BE49-F238E27FC236}">
              <a16:creationId xmlns:a16="http://schemas.microsoft.com/office/drawing/2014/main" id="{E9E80918-B69C-4515-9CE0-17A1BF830BC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5596136" y="19186505"/>
          <a:ext cx="1977915" cy="2456181"/>
        </a:xfrm>
        <a:prstGeom prst="rect">
          <a:avLst/>
        </a:prstGeom>
      </xdr:spPr>
    </xdr:pic>
    <xdr:clientData/>
  </xdr:twoCellAnchor>
  <xdr:twoCellAnchor editAs="oneCell">
    <xdr:from>
      <xdr:col>3</xdr:col>
      <xdr:colOff>147836</xdr:colOff>
      <xdr:row>73</xdr:row>
      <xdr:rowOff>34688</xdr:rowOff>
    </xdr:from>
    <xdr:to>
      <xdr:col>5</xdr:col>
      <xdr:colOff>767486</xdr:colOff>
      <xdr:row>86</xdr:row>
      <xdr:rowOff>118947</xdr:rowOff>
    </xdr:to>
    <xdr:pic>
      <xdr:nvPicPr>
        <xdr:cNvPr id="15" name="Imagen 14">
          <a:extLst>
            <a:ext uri="{FF2B5EF4-FFF2-40B4-BE49-F238E27FC236}">
              <a16:creationId xmlns:a16="http://schemas.microsoft.com/office/drawing/2014/main" id="{76C4163A-F7A9-4F28-B1DF-6C17F91AF83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283216" y="16242428"/>
          <a:ext cx="1953150" cy="2461699"/>
        </a:xfrm>
        <a:prstGeom prst="rect">
          <a:avLst/>
        </a:prstGeom>
      </xdr:spPr>
    </xdr:pic>
    <xdr:clientData/>
  </xdr:twoCellAnchor>
  <xdr:twoCellAnchor editAs="oneCell">
    <xdr:from>
      <xdr:col>3</xdr:col>
      <xdr:colOff>125403</xdr:colOff>
      <xdr:row>105</xdr:row>
      <xdr:rowOff>46970</xdr:rowOff>
    </xdr:from>
    <xdr:to>
      <xdr:col>5</xdr:col>
      <xdr:colOff>742294</xdr:colOff>
      <xdr:row>118</xdr:row>
      <xdr:rowOff>125711</xdr:rowOff>
    </xdr:to>
    <xdr:pic>
      <xdr:nvPicPr>
        <xdr:cNvPr id="16" name="Imagen 15">
          <a:extLst>
            <a:ext uri="{FF2B5EF4-FFF2-40B4-BE49-F238E27FC236}">
              <a16:creationId xmlns:a16="http://schemas.microsoft.com/office/drawing/2014/main" id="{E9F870C0-D259-4E81-A100-10046BE155DC}"/>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260783" y="22137350"/>
          <a:ext cx="1950391" cy="2456181"/>
        </a:xfrm>
        <a:prstGeom prst="rect">
          <a:avLst/>
        </a:prstGeom>
      </xdr:spPr>
    </xdr:pic>
    <xdr:clientData/>
  </xdr:twoCellAnchor>
  <xdr:twoCellAnchor editAs="oneCell">
    <xdr:from>
      <xdr:col>8</xdr:col>
      <xdr:colOff>604411</xdr:colOff>
      <xdr:row>105</xdr:row>
      <xdr:rowOff>52487</xdr:rowOff>
    </xdr:from>
    <xdr:to>
      <xdr:col>10</xdr:col>
      <xdr:colOff>234709</xdr:colOff>
      <xdr:row>118</xdr:row>
      <xdr:rowOff>120190</xdr:rowOff>
    </xdr:to>
    <xdr:pic>
      <xdr:nvPicPr>
        <xdr:cNvPr id="17" name="Imagen 16">
          <a:extLst>
            <a:ext uri="{FF2B5EF4-FFF2-40B4-BE49-F238E27FC236}">
              <a16:creationId xmlns:a16="http://schemas.microsoft.com/office/drawing/2014/main" id="{DDBC17D8-C48A-4F6B-BCA8-19D799E965D9}"/>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5595511" y="22142867"/>
          <a:ext cx="1969638" cy="2445143"/>
        </a:xfrm>
        <a:prstGeom prst="rect">
          <a:avLst/>
        </a:prstGeom>
      </xdr:spPr>
    </xdr:pic>
    <xdr:clientData/>
  </xdr:twoCellAnchor>
  <xdr:twoCellAnchor editAs="oneCell">
    <xdr:from>
      <xdr:col>2</xdr:col>
      <xdr:colOff>35180</xdr:colOff>
      <xdr:row>122</xdr:row>
      <xdr:rowOff>66020</xdr:rowOff>
    </xdr:from>
    <xdr:to>
      <xdr:col>6</xdr:col>
      <xdr:colOff>804661</xdr:colOff>
      <xdr:row>135</xdr:row>
      <xdr:rowOff>144761</xdr:rowOff>
    </xdr:to>
    <xdr:pic>
      <xdr:nvPicPr>
        <xdr:cNvPr id="18" name="Imagen 17">
          <a:extLst>
            <a:ext uri="{FF2B5EF4-FFF2-40B4-BE49-F238E27FC236}">
              <a16:creationId xmlns:a16="http://schemas.microsoft.com/office/drawing/2014/main" id="{6804EBB2-D92C-43F7-87E3-F1AED57E87F1}"/>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99060" y="26659820"/>
          <a:ext cx="3489821" cy="2456181"/>
        </a:xfrm>
        <a:prstGeom prst="rect">
          <a:avLst/>
        </a:prstGeom>
      </xdr:spPr>
    </xdr:pic>
    <xdr:clientData/>
  </xdr:twoCellAnchor>
  <xdr:twoCellAnchor editAs="oneCell">
    <xdr:from>
      <xdr:col>7</xdr:col>
      <xdr:colOff>482230</xdr:colOff>
      <xdr:row>122</xdr:row>
      <xdr:rowOff>62012</xdr:rowOff>
    </xdr:from>
    <xdr:to>
      <xdr:col>11</xdr:col>
      <xdr:colOff>138533</xdr:colOff>
      <xdr:row>135</xdr:row>
      <xdr:rowOff>129715</xdr:rowOff>
    </xdr:to>
    <xdr:pic>
      <xdr:nvPicPr>
        <xdr:cNvPr id="19" name="Imagen 18">
          <a:extLst>
            <a:ext uri="{FF2B5EF4-FFF2-40B4-BE49-F238E27FC236}">
              <a16:creationId xmlns:a16="http://schemas.microsoft.com/office/drawing/2014/main" id="{99958B27-487D-4736-A1D0-E7A0F23DF9CD}"/>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886590" y="26655812"/>
          <a:ext cx="3504403" cy="2445143"/>
        </a:xfrm>
        <a:prstGeom prst="rect">
          <a:avLst/>
        </a:prstGeom>
      </xdr:spPr>
    </xdr:pic>
    <xdr:clientData/>
  </xdr:twoCellAnchor>
  <xdr:twoCellAnchor editAs="oneCell">
    <xdr:from>
      <xdr:col>2</xdr:col>
      <xdr:colOff>12747</xdr:colOff>
      <xdr:row>138</xdr:row>
      <xdr:rowOff>74921</xdr:rowOff>
    </xdr:from>
    <xdr:to>
      <xdr:col>6</xdr:col>
      <xdr:colOff>779468</xdr:colOff>
      <xdr:row>151</xdr:row>
      <xdr:rowOff>145382</xdr:rowOff>
    </xdr:to>
    <xdr:pic>
      <xdr:nvPicPr>
        <xdr:cNvPr id="20" name="Imagen 19">
          <a:extLst>
            <a:ext uri="{FF2B5EF4-FFF2-40B4-BE49-F238E27FC236}">
              <a16:creationId xmlns:a16="http://schemas.microsoft.com/office/drawing/2014/main" id="{95BD4C60-8377-40F8-BC10-C73A72F4EB6B}"/>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576627" y="29610041"/>
          <a:ext cx="3487061" cy="2447901"/>
        </a:xfrm>
        <a:prstGeom prst="rect">
          <a:avLst/>
        </a:prstGeom>
      </xdr:spPr>
    </xdr:pic>
    <xdr:clientData/>
  </xdr:twoCellAnchor>
  <xdr:twoCellAnchor editAs="oneCell">
    <xdr:from>
      <xdr:col>7</xdr:col>
      <xdr:colOff>431847</xdr:colOff>
      <xdr:row>138</xdr:row>
      <xdr:rowOff>62637</xdr:rowOff>
    </xdr:from>
    <xdr:to>
      <xdr:col>11</xdr:col>
      <xdr:colOff>93668</xdr:colOff>
      <xdr:row>151</xdr:row>
      <xdr:rowOff>138617</xdr:rowOff>
    </xdr:to>
    <xdr:pic>
      <xdr:nvPicPr>
        <xdr:cNvPr id="21" name="Imagen 20">
          <a:extLst>
            <a:ext uri="{FF2B5EF4-FFF2-40B4-BE49-F238E27FC236}">
              <a16:creationId xmlns:a16="http://schemas.microsoft.com/office/drawing/2014/main" id="{A956B842-D0A2-46A6-919C-16E22CEA1005}"/>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836207" y="29597757"/>
          <a:ext cx="3509921" cy="2453420"/>
        </a:xfrm>
        <a:prstGeom prst="rect">
          <a:avLst/>
        </a:prstGeom>
      </xdr:spPr>
    </xdr:pic>
    <xdr:clientData/>
  </xdr:twoCellAnchor>
  <xdr:twoCellAnchor editAs="oneCell">
    <xdr:from>
      <xdr:col>2</xdr:col>
      <xdr:colOff>15505</xdr:colOff>
      <xdr:row>155</xdr:row>
      <xdr:rowOff>59254</xdr:rowOff>
    </xdr:from>
    <xdr:to>
      <xdr:col>6</xdr:col>
      <xdr:colOff>776708</xdr:colOff>
      <xdr:row>168</xdr:row>
      <xdr:rowOff>132475</xdr:rowOff>
    </xdr:to>
    <xdr:pic>
      <xdr:nvPicPr>
        <xdr:cNvPr id="22" name="Imagen 21">
          <a:extLst>
            <a:ext uri="{FF2B5EF4-FFF2-40B4-BE49-F238E27FC236}">
              <a16:creationId xmlns:a16="http://schemas.microsoft.com/office/drawing/2014/main" id="{599C8A2B-1074-4B7B-ADB7-6D49A1DB66AD}"/>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579385" y="33693934"/>
          <a:ext cx="3481543" cy="2450661"/>
        </a:xfrm>
        <a:prstGeom prst="rect">
          <a:avLst/>
        </a:prstGeom>
      </xdr:spPr>
    </xdr:pic>
    <xdr:clientData/>
  </xdr:twoCellAnchor>
  <xdr:twoCellAnchor editAs="oneCell">
    <xdr:from>
      <xdr:col>2</xdr:col>
      <xdr:colOff>21647</xdr:colOff>
      <xdr:row>171</xdr:row>
      <xdr:rowOff>59254</xdr:rowOff>
    </xdr:from>
    <xdr:to>
      <xdr:col>6</xdr:col>
      <xdr:colOff>780090</xdr:colOff>
      <xdr:row>184</xdr:row>
      <xdr:rowOff>132475</xdr:rowOff>
    </xdr:to>
    <xdr:pic>
      <xdr:nvPicPr>
        <xdr:cNvPr id="23" name="Imagen 22">
          <a:extLst>
            <a:ext uri="{FF2B5EF4-FFF2-40B4-BE49-F238E27FC236}">
              <a16:creationId xmlns:a16="http://schemas.microsoft.com/office/drawing/2014/main" id="{D85EDC74-8EB2-4F4C-8304-3126A8DA3AEC}"/>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585527" y="36635254"/>
          <a:ext cx="3478783" cy="2450661"/>
        </a:xfrm>
        <a:prstGeom prst="rect">
          <a:avLst/>
        </a:prstGeom>
      </xdr:spPr>
    </xdr:pic>
    <xdr:clientData/>
  </xdr:twoCellAnchor>
  <xdr:twoCellAnchor editAs="oneCell">
    <xdr:from>
      <xdr:col>7</xdr:col>
      <xdr:colOff>415555</xdr:colOff>
      <xdr:row>155</xdr:row>
      <xdr:rowOff>52487</xdr:rowOff>
    </xdr:from>
    <xdr:to>
      <xdr:col>11</xdr:col>
      <xdr:colOff>71858</xdr:colOff>
      <xdr:row>168</xdr:row>
      <xdr:rowOff>120190</xdr:rowOff>
    </xdr:to>
    <xdr:pic>
      <xdr:nvPicPr>
        <xdr:cNvPr id="24" name="Imagen 23">
          <a:extLst>
            <a:ext uri="{FF2B5EF4-FFF2-40B4-BE49-F238E27FC236}">
              <a16:creationId xmlns:a16="http://schemas.microsoft.com/office/drawing/2014/main" id="{16E7FBBD-A583-4879-AD02-C8C4D7801C5A}"/>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819915" y="33687167"/>
          <a:ext cx="3504403" cy="2445143"/>
        </a:xfrm>
        <a:prstGeom prst="rect">
          <a:avLst/>
        </a:prstGeom>
      </xdr:spPr>
    </xdr:pic>
    <xdr:clientData/>
  </xdr:twoCellAnchor>
  <xdr:twoCellAnchor editAs="oneCell">
    <xdr:from>
      <xdr:col>7</xdr:col>
      <xdr:colOff>453655</xdr:colOff>
      <xdr:row>171</xdr:row>
      <xdr:rowOff>77678</xdr:rowOff>
    </xdr:from>
    <xdr:to>
      <xdr:col>11</xdr:col>
      <xdr:colOff>109958</xdr:colOff>
      <xdr:row>184</xdr:row>
      <xdr:rowOff>142620</xdr:rowOff>
    </xdr:to>
    <xdr:pic>
      <xdr:nvPicPr>
        <xdr:cNvPr id="25" name="Imagen 24">
          <a:extLst>
            <a:ext uri="{FF2B5EF4-FFF2-40B4-BE49-F238E27FC236}">
              <a16:creationId xmlns:a16="http://schemas.microsoft.com/office/drawing/2014/main" id="{8B16D906-B1CC-41D2-9014-A8B1215763F6}"/>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858015" y="36653678"/>
          <a:ext cx="3504403" cy="244238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92.168.5.101\datos\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192.168.5.101\datos\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48"/>
  <sheetViews>
    <sheetView showGridLines="0" tabSelected="1" zoomScale="55" zoomScaleNormal="55" zoomScaleSheetLayoutView="70" zoomScalePageLayoutView="95" workbookViewId="0">
      <selection activeCell="H152" sqref="H152"/>
    </sheetView>
  </sheetViews>
  <sheetFormatPr baseColWidth="10" defaultColWidth="10.6640625" defaultRowHeight="13.8" x14ac:dyDescent="0.3"/>
  <cols>
    <col min="1" max="1" width="2.44140625" style="1" customWidth="1"/>
    <col min="2" max="2" width="8.44140625" style="1" customWidth="1"/>
    <col min="3" max="3" width="10.5546875" style="1" customWidth="1"/>
    <col min="4" max="4" width="11.44140625" style="1" customWidth="1"/>
    <col min="5" max="5" width="13.44140625" style="1" customWidth="1"/>
    <col min="6" max="6" width="15" style="1" customWidth="1"/>
    <col min="7" max="7" width="14" style="1" customWidth="1"/>
    <col min="8" max="8" width="11.5546875" style="1" customWidth="1"/>
    <col min="9" max="9" width="23.44140625" style="25" customWidth="1"/>
    <col min="10" max="10" width="14.33203125" style="1" customWidth="1"/>
    <col min="11" max="11" width="12.44140625" style="1" customWidth="1"/>
    <col min="12" max="12" width="18.44140625" style="1" customWidth="1"/>
    <col min="13" max="13" width="7.44140625" style="1" customWidth="1"/>
    <col min="14" max="14" width="8.6640625" style="1" customWidth="1"/>
    <col min="15" max="15" width="15" style="1" customWidth="1"/>
    <col min="16" max="16" width="15.6640625" style="26" customWidth="1"/>
    <col min="17" max="17" width="18.5546875" style="26" customWidth="1"/>
    <col min="18" max="18" width="22.44140625" style="1" customWidth="1"/>
    <col min="19" max="19" width="8.44140625" style="1" customWidth="1"/>
    <col min="20" max="20" width="19.5546875" style="1" customWidth="1"/>
    <col min="21" max="21" width="10.6640625" style="1"/>
    <col min="22" max="22" width="11.44140625" style="1" bestFit="1" customWidth="1"/>
    <col min="23" max="23" width="10.6640625" style="1"/>
    <col min="24" max="24" width="11.44140625" style="1" bestFit="1" customWidth="1"/>
    <col min="25" max="26" width="12" style="1" bestFit="1" customWidth="1"/>
    <col min="27" max="27" width="13.44140625" style="1" bestFit="1" customWidth="1"/>
    <col min="28" max="16384" width="10.6640625" style="1"/>
  </cols>
  <sheetData>
    <row r="2" spans="2:20" ht="30" customHeight="1" x14ac:dyDescent="0.3">
      <c r="B2" s="418"/>
      <c r="C2" s="418"/>
      <c r="D2" s="418"/>
      <c r="E2" s="418"/>
      <c r="F2" s="337" t="s">
        <v>553</v>
      </c>
      <c r="G2" s="337"/>
      <c r="H2" s="337"/>
      <c r="I2" s="337"/>
      <c r="J2" s="337"/>
      <c r="K2" s="337"/>
      <c r="L2" s="337"/>
      <c r="M2" s="337"/>
      <c r="N2" s="337"/>
      <c r="O2" s="337"/>
      <c r="P2" s="337"/>
      <c r="Q2" s="337" t="s">
        <v>0</v>
      </c>
      <c r="R2" s="337"/>
      <c r="S2" s="418"/>
      <c r="T2" s="418"/>
    </row>
    <row r="3" spans="2:20" ht="30" customHeight="1" x14ac:dyDescent="0.3">
      <c r="B3" s="418"/>
      <c r="C3" s="418"/>
      <c r="D3" s="418"/>
      <c r="E3" s="418"/>
      <c r="F3" s="337" t="s">
        <v>554</v>
      </c>
      <c r="G3" s="337"/>
      <c r="H3" s="418" t="s">
        <v>1</v>
      </c>
      <c r="I3" s="418"/>
      <c r="J3" s="418"/>
      <c r="K3" s="418"/>
      <c r="L3" s="418"/>
      <c r="M3" s="418"/>
      <c r="N3" s="418"/>
      <c r="O3" s="418"/>
      <c r="P3" s="418"/>
      <c r="Q3" s="337" t="s">
        <v>2</v>
      </c>
      <c r="R3" s="337"/>
      <c r="S3" s="419"/>
      <c r="T3" s="419"/>
    </row>
    <row r="4" spans="2:20" ht="30" customHeight="1" x14ac:dyDescent="0.3">
      <c r="B4" s="418"/>
      <c r="C4" s="418"/>
      <c r="D4" s="418"/>
      <c r="E4" s="418"/>
      <c r="F4" s="337" t="s">
        <v>555</v>
      </c>
      <c r="G4" s="337"/>
      <c r="H4" s="418" t="s">
        <v>3</v>
      </c>
      <c r="I4" s="418"/>
      <c r="J4" s="418"/>
      <c r="K4" s="418"/>
      <c r="L4" s="418"/>
      <c r="M4" s="418"/>
      <c r="N4" s="418"/>
      <c r="O4" s="418"/>
      <c r="P4" s="418"/>
      <c r="Q4" s="337" t="s">
        <v>4</v>
      </c>
      <c r="R4" s="337"/>
      <c r="S4" s="414" t="s">
        <v>1002</v>
      </c>
      <c r="T4" s="414"/>
    </row>
    <row r="5" spans="2:20" ht="14.4" x14ac:dyDescent="0.3">
      <c r="B5" s="415"/>
      <c r="C5" s="415"/>
      <c r="D5" s="415"/>
      <c r="E5" s="415"/>
      <c r="F5" s="415"/>
      <c r="G5" s="415"/>
      <c r="H5" s="415"/>
      <c r="I5" s="415"/>
      <c r="J5" s="415"/>
      <c r="K5" s="415"/>
      <c r="L5" s="415"/>
      <c r="M5" s="415"/>
      <c r="N5" s="415"/>
      <c r="O5" s="415"/>
      <c r="P5" s="415"/>
      <c r="Q5" s="415"/>
      <c r="R5" s="415"/>
      <c r="S5" s="415"/>
      <c r="T5" s="415"/>
    </row>
    <row r="6" spans="2:20" ht="22.5" customHeight="1" x14ac:dyDescent="0.3">
      <c r="B6" s="416" t="s">
        <v>5</v>
      </c>
      <c r="C6" s="416"/>
      <c r="D6" s="416"/>
      <c r="E6" s="416"/>
      <c r="F6" s="416"/>
      <c r="G6" s="416"/>
      <c r="H6" s="416"/>
      <c r="I6" s="416"/>
      <c r="J6" s="416"/>
      <c r="K6" s="416"/>
      <c r="L6" s="416"/>
      <c r="M6" s="416"/>
      <c r="N6" s="416"/>
      <c r="O6" s="416"/>
      <c r="P6" s="416"/>
      <c r="Q6" s="416"/>
      <c r="R6" s="416"/>
      <c r="S6" s="416"/>
      <c r="T6" s="416"/>
    </row>
    <row r="7" spans="2:20" x14ac:dyDescent="0.3">
      <c r="B7" s="269"/>
      <c r="C7" s="269"/>
      <c r="D7" s="269"/>
      <c r="E7" s="269"/>
      <c r="F7" s="269"/>
      <c r="G7" s="269"/>
      <c r="H7" s="269"/>
      <c r="I7" s="269"/>
      <c r="J7" s="269"/>
      <c r="K7" s="269"/>
      <c r="L7" s="269"/>
      <c r="M7" s="269"/>
      <c r="N7" s="269"/>
      <c r="O7" s="269"/>
      <c r="P7" s="269"/>
      <c r="Q7" s="269"/>
      <c r="R7" s="269"/>
      <c r="S7" s="269"/>
      <c r="T7" s="269"/>
    </row>
    <row r="8" spans="2:20" ht="22.5" customHeight="1" x14ac:dyDescent="0.3">
      <c r="B8" s="417" t="s">
        <v>6</v>
      </c>
      <c r="C8" s="417"/>
      <c r="D8" s="417"/>
      <c r="E8" s="417"/>
      <c r="F8" s="417"/>
      <c r="G8" s="417"/>
      <c r="H8" s="417"/>
      <c r="I8" s="417"/>
      <c r="J8" s="417"/>
      <c r="K8" s="417"/>
      <c r="L8" s="417"/>
      <c r="M8" s="417"/>
      <c r="N8" s="417"/>
      <c r="O8" s="417"/>
      <c r="P8" s="417"/>
      <c r="Q8" s="417"/>
      <c r="R8" s="417"/>
      <c r="S8" s="417"/>
      <c r="T8" s="417"/>
    </row>
    <row r="9" spans="2:20" ht="22.5" customHeight="1" x14ac:dyDescent="0.3">
      <c r="B9" s="311" t="s">
        <v>7</v>
      </c>
      <c r="C9" s="312"/>
      <c r="D9" s="312"/>
      <c r="E9" s="312"/>
      <c r="F9" s="312"/>
      <c r="G9" s="312"/>
      <c r="H9" s="312"/>
      <c r="I9" s="312"/>
      <c r="J9" s="312"/>
      <c r="K9" s="312"/>
      <c r="L9" s="312"/>
      <c r="M9" s="312"/>
      <c r="N9" s="312"/>
      <c r="O9" s="312"/>
      <c r="P9" s="312"/>
      <c r="Q9" s="312"/>
      <c r="R9" s="312"/>
      <c r="S9" s="312"/>
      <c r="T9" s="313"/>
    </row>
    <row r="10" spans="2:20" ht="22.5" customHeight="1" x14ac:dyDescent="0.3">
      <c r="B10" s="413" t="s">
        <v>8</v>
      </c>
      <c r="C10" s="413"/>
      <c r="D10" s="413"/>
      <c r="E10" s="413"/>
      <c r="F10" s="364" t="s">
        <v>9</v>
      </c>
      <c r="G10" s="372"/>
      <c r="H10" s="372"/>
      <c r="I10" s="365"/>
      <c r="J10" s="400" t="s">
        <v>10</v>
      </c>
      <c r="K10" s="401"/>
      <c r="L10" s="401"/>
      <c r="M10" s="401"/>
      <c r="N10" s="402"/>
      <c r="O10" s="364" t="s">
        <v>11</v>
      </c>
      <c r="P10" s="372"/>
      <c r="Q10" s="365"/>
      <c r="R10" s="406" t="s">
        <v>12</v>
      </c>
      <c r="S10" s="406"/>
      <c r="T10" s="406"/>
    </row>
    <row r="11" spans="2:20" ht="22.5" customHeight="1" x14ac:dyDescent="0.3">
      <c r="B11" s="413"/>
      <c r="C11" s="413"/>
      <c r="D11" s="413"/>
      <c r="E11" s="413"/>
      <c r="F11" s="397"/>
      <c r="G11" s="398"/>
      <c r="H11" s="398"/>
      <c r="I11" s="399"/>
      <c r="J11" s="403"/>
      <c r="K11" s="404"/>
      <c r="L11" s="404"/>
      <c r="M11" s="404"/>
      <c r="N11" s="405"/>
      <c r="O11" s="397"/>
      <c r="P11" s="398"/>
      <c r="Q11" s="399"/>
      <c r="R11" s="406"/>
      <c r="S11" s="406"/>
      <c r="T11" s="406"/>
    </row>
    <row r="12" spans="2:20" ht="168" customHeight="1" x14ac:dyDescent="0.3">
      <c r="B12" s="373" t="s">
        <v>13</v>
      </c>
      <c r="C12" s="374"/>
      <c r="D12" s="374"/>
      <c r="E12" s="375"/>
      <c r="F12" s="384" t="s">
        <v>659</v>
      </c>
      <c r="G12" s="385"/>
      <c r="H12" s="385"/>
      <c r="I12" s="386"/>
      <c r="J12" s="394" t="s">
        <v>660</v>
      </c>
      <c r="K12" s="395"/>
      <c r="L12" s="395"/>
      <c r="M12" s="395"/>
      <c r="N12" s="396"/>
      <c r="O12" s="384" t="s">
        <v>662</v>
      </c>
      <c r="P12" s="385"/>
      <c r="Q12" s="386"/>
      <c r="R12" s="407" t="s">
        <v>823</v>
      </c>
      <c r="S12" s="408"/>
      <c r="T12" s="409"/>
    </row>
    <row r="13" spans="2:20" ht="168" customHeight="1" x14ac:dyDescent="0.3">
      <c r="B13" s="379"/>
      <c r="C13" s="380"/>
      <c r="D13" s="380"/>
      <c r="E13" s="381"/>
      <c r="F13" s="387"/>
      <c r="G13" s="388"/>
      <c r="H13" s="388"/>
      <c r="I13" s="389"/>
      <c r="J13" s="394" t="s">
        <v>661</v>
      </c>
      <c r="K13" s="395"/>
      <c r="L13" s="395"/>
      <c r="M13" s="395"/>
      <c r="N13" s="396"/>
      <c r="O13" s="387"/>
      <c r="P13" s="388"/>
      <c r="Q13" s="389"/>
      <c r="R13" s="410"/>
      <c r="S13" s="411"/>
      <c r="T13" s="412"/>
    </row>
    <row r="14" spans="2:20" ht="409.6" customHeight="1" x14ac:dyDescent="0.3">
      <c r="B14" s="373" t="s">
        <v>14</v>
      </c>
      <c r="C14" s="374"/>
      <c r="D14" s="374"/>
      <c r="E14" s="375"/>
      <c r="F14" s="384" t="s">
        <v>556</v>
      </c>
      <c r="G14" s="385"/>
      <c r="H14" s="385"/>
      <c r="I14" s="386"/>
      <c r="J14" s="384" t="s">
        <v>658</v>
      </c>
      <c r="K14" s="385"/>
      <c r="L14" s="385"/>
      <c r="M14" s="385"/>
      <c r="N14" s="386"/>
      <c r="O14" s="384" t="s">
        <v>663</v>
      </c>
      <c r="P14" s="385"/>
      <c r="Q14" s="386"/>
      <c r="R14" s="407" t="s">
        <v>824</v>
      </c>
      <c r="S14" s="408"/>
      <c r="T14" s="409"/>
    </row>
    <row r="15" spans="2:20" ht="351.6" customHeight="1" x14ac:dyDescent="0.3">
      <c r="B15" s="376"/>
      <c r="C15" s="377"/>
      <c r="D15" s="377"/>
      <c r="E15" s="378"/>
      <c r="F15" s="426"/>
      <c r="G15" s="427"/>
      <c r="H15" s="427"/>
      <c r="I15" s="428"/>
      <c r="J15" s="426"/>
      <c r="K15" s="427"/>
      <c r="L15" s="427"/>
      <c r="M15" s="427"/>
      <c r="N15" s="428"/>
      <c r="O15" s="426"/>
      <c r="P15" s="427"/>
      <c r="Q15" s="428"/>
      <c r="R15" s="447"/>
      <c r="S15" s="448"/>
      <c r="T15" s="449"/>
    </row>
    <row r="16" spans="2:20" ht="409.6" customHeight="1" x14ac:dyDescent="0.3">
      <c r="B16" s="373" t="s">
        <v>15</v>
      </c>
      <c r="C16" s="374"/>
      <c r="D16" s="374"/>
      <c r="E16" s="375"/>
      <c r="F16" s="384" t="s">
        <v>677</v>
      </c>
      <c r="G16" s="385"/>
      <c r="H16" s="385"/>
      <c r="I16" s="386"/>
      <c r="J16" s="384" t="s">
        <v>121</v>
      </c>
      <c r="K16" s="385"/>
      <c r="L16" s="385"/>
      <c r="M16" s="385"/>
      <c r="N16" s="386"/>
      <c r="O16" s="384" t="s">
        <v>657</v>
      </c>
      <c r="P16" s="385"/>
      <c r="Q16" s="386"/>
      <c r="R16" s="289" t="s">
        <v>825</v>
      </c>
      <c r="S16" s="382"/>
      <c r="T16" s="290"/>
    </row>
    <row r="17" spans="2:20" ht="409.6" customHeight="1" x14ac:dyDescent="0.3">
      <c r="B17" s="376"/>
      <c r="C17" s="377"/>
      <c r="D17" s="377"/>
      <c r="E17" s="378"/>
      <c r="F17" s="426"/>
      <c r="G17" s="427"/>
      <c r="H17" s="427"/>
      <c r="I17" s="428"/>
      <c r="J17" s="426"/>
      <c r="K17" s="427"/>
      <c r="L17" s="427"/>
      <c r="M17" s="427"/>
      <c r="N17" s="428"/>
      <c r="O17" s="426"/>
      <c r="P17" s="427"/>
      <c r="Q17" s="428"/>
      <c r="R17" s="291"/>
      <c r="S17" s="425"/>
      <c r="T17" s="292"/>
    </row>
    <row r="18" spans="2:20" ht="41.4" customHeight="1" x14ac:dyDescent="0.3">
      <c r="B18" s="379"/>
      <c r="C18" s="380"/>
      <c r="D18" s="380"/>
      <c r="E18" s="381"/>
      <c r="F18" s="387"/>
      <c r="G18" s="388"/>
      <c r="H18" s="388"/>
      <c r="I18" s="389"/>
      <c r="J18" s="387"/>
      <c r="K18" s="388"/>
      <c r="L18" s="388"/>
      <c r="M18" s="388"/>
      <c r="N18" s="389"/>
      <c r="O18" s="387"/>
      <c r="P18" s="388"/>
      <c r="Q18" s="389"/>
      <c r="R18" s="293"/>
      <c r="S18" s="383"/>
      <c r="T18" s="294"/>
    </row>
    <row r="19" spans="2:20" ht="409.6" customHeight="1" x14ac:dyDescent="0.3">
      <c r="B19" s="373" t="s">
        <v>16</v>
      </c>
      <c r="C19" s="374"/>
      <c r="D19" s="374"/>
      <c r="E19" s="375"/>
      <c r="F19" s="384" t="s">
        <v>656</v>
      </c>
      <c r="G19" s="385"/>
      <c r="H19" s="385"/>
      <c r="I19" s="386"/>
      <c r="J19" s="384" t="s">
        <v>654</v>
      </c>
      <c r="K19" s="385"/>
      <c r="L19" s="385"/>
      <c r="M19" s="385"/>
      <c r="N19" s="386"/>
      <c r="O19" s="289" t="s">
        <v>655</v>
      </c>
      <c r="P19" s="382"/>
      <c r="Q19" s="290"/>
      <c r="R19" s="450"/>
      <c r="S19" s="451"/>
      <c r="T19" s="452"/>
    </row>
    <row r="20" spans="2:20" ht="409.6" customHeight="1" x14ac:dyDescent="0.3">
      <c r="B20" s="376"/>
      <c r="C20" s="377"/>
      <c r="D20" s="377"/>
      <c r="E20" s="378"/>
      <c r="F20" s="426"/>
      <c r="G20" s="427"/>
      <c r="H20" s="427"/>
      <c r="I20" s="428"/>
      <c r="J20" s="426"/>
      <c r="K20" s="427"/>
      <c r="L20" s="427"/>
      <c r="M20" s="427"/>
      <c r="N20" s="428"/>
      <c r="O20" s="291"/>
      <c r="P20" s="425"/>
      <c r="Q20" s="292"/>
      <c r="R20" s="453"/>
      <c r="S20" s="454"/>
      <c r="T20" s="455"/>
    </row>
    <row r="21" spans="2:20" ht="409.6" customHeight="1" x14ac:dyDescent="0.3">
      <c r="B21" s="376"/>
      <c r="C21" s="377"/>
      <c r="D21" s="377"/>
      <c r="E21" s="378"/>
      <c r="F21" s="426"/>
      <c r="G21" s="427"/>
      <c r="H21" s="427"/>
      <c r="I21" s="428"/>
      <c r="J21" s="426"/>
      <c r="K21" s="427"/>
      <c r="L21" s="427"/>
      <c r="M21" s="427"/>
      <c r="N21" s="428"/>
      <c r="O21" s="291"/>
      <c r="P21" s="425"/>
      <c r="Q21" s="292"/>
      <c r="R21" s="453"/>
      <c r="S21" s="454"/>
      <c r="T21" s="455"/>
    </row>
    <row r="22" spans="2:20" ht="200.4" customHeight="1" x14ac:dyDescent="0.3">
      <c r="B22" s="379"/>
      <c r="C22" s="380"/>
      <c r="D22" s="380"/>
      <c r="E22" s="381"/>
      <c r="F22" s="387"/>
      <c r="G22" s="388"/>
      <c r="H22" s="388"/>
      <c r="I22" s="389"/>
      <c r="J22" s="387"/>
      <c r="K22" s="388"/>
      <c r="L22" s="388"/>
      <c r="M22" s="388"/>
      <c r="N22" s="389"/>
      <c r="O22" s="293"/>
      <c r="P22" s="383"/>
      <c r="Q22" s="294"/>
      <c r="R22" s="456"/>
      <c r="S22" s="457"/>
      <c r="T22" s="458"/>
    </row>
    <row r="23" spans="2:20" ht="107.4" customHeight="1" x14ac:dyDescent="0.3">
      <c r="B23" s="373" t="s">
        <v>17</v>
      </c>
      <c r="C23" s="374"/>
      <c r="D23" s="374"/>
      <c r="E23" s="375"/>
      <c r="F23" s="384" t="s">
        <v>664</v>
      </c>
      <c r="G23" s="385"/>
      <c r="H23" s="385"/>
      <c r="I23" s="386"/>
      <c r="J23" s="394" t="s">
        <v>18</v>
      </c>
      <c r="K23" s="395"/>
      <c r="L23" s="395"/>
      <c r="M23" s="395"/>
      <c r="N23" s="396"/>
      <c r="O23" s="384" t="s">
        <v>666</v>
      </c>
      <c r="P23" s="385"/>
      <c r="Q23" s="386"/>
      <c r="R23" s="384" t="s">
        <v>667</v>
      </c>
      <c r="S23" s="385"/>
      <c r="T23" s="386"/>
    </row>
    <row r="24" spans="2:20" ht="409.6" customHeight="1" x14ac:dyDescent="0.3">
      <c r="B24" s="376"/>
      <c r="C24" s="377"/>
      <c r="D24" s="377"/>
      <c r="E24" s="378"/>
      <c r="F24" s="426"/>
      <c r="G24" s="427"/>
      <c r="H24" s="427"/>
      <c r="I24" s="428"/>
      <c r="J24" s="384" t="s">
        <v>665</v>
      </c>
      <c r="K24" s="385"/>
      <c r="L24" s="385"/>
      <c r="M24" s="385"/>
      <c r="N24" s="386"/>
      <c r="O24" s="426"/>
      <c r="P24" s="427"/>
      <c r="Q24" s="428"/>
      <c r="R24" s="426"/>
      <c r="S24" s="427"/>
      <c r="T24" s="428"/>
    </row>
    <row r="25" spans="2:20" ht="409.6" customHeight="1" x14ac:dyDescent="0.3">
      <c r="B25" s="376"/>
      <c r="C25" s="377"/>
      <c r="D25" s="377"/>
      <c r="E25" s="378"/>
      <c r="F25" s="426"/>
      <c r="G25" s="427"/>
      <c r="H25" s="427"/>
      <c r="I25" s="428"/>
      <c r="J25" s="426"/>
      <c r="K25" s="427"/>
      <c r="L25" s="427"/>
      <c r="M25" s="427"/>
      <c r="N25" s="428"/>
      <c r="O25" s="426"/>
      <c r="P25" s="427"/>
      <c r="Q25" s="428"/>
      <c r="R25" s="426"/>
      <c r="S25" s="427"/>
      <c r="T25" s="428"/>
    </row>
    <row r="26" spans="2:20" ht="409.6" customHeight="1" x14ac:dyDescent="0.3">
      <c r="B26" s="376"/>
      <c r="C26" s="377"/>
      <c r="D26" s="377"/>
      <c r="E26" s="378"/>
      <c r="F26" s="426"/>
      <c r="G26" s="427"/>
      <c r="H26" s="427"/>
      <c r="I26" s="428"/>
      <c r="J26" s="426"/>
      <c r="K26" s="427"/>
      <c r="L26" s="427"/>
      <c r="M26" s="427"/>
      <c r="N26" s="428"/>
      <c r="O26" s="426"/>
      <c r="P26" s="427"/>
      <c r="Q26" s="428"/>
      <c r="R26" s="426"/>
      <c r="S26" s="427"/>
      <c r="T26" s="428"/>
    </row>
    <row r="27" spans="2:20" ht="144" customHeight="1" x14ac:dyDescent="0.3">
      <c r="B27" s="379"/>
      <c r="C27" s="380"/>
      <c r="D27" s="380"/>
      <c r="E27" s="381"/>
      <c r="F27" s="387"/>
      <c r="G27" s="388"/>
      <c r="H27" s="388"/>
      <c r="I27" s="389"/>
      <c r="J27" s="387"/>
      <c r="K27" s="388"/>
      <c r="L27" s="388"/>
      <c r="M27" s="388"/>
      <c r="N27" s="389"/>
      <c r="O27" s="387"/>
      <c r="P27" s="388"/>
      <c r="Q27" s="389"/>
      <c r="R27" s="387"/>
      <c r="S27" s="388"/>
      <c r="T27" s="389"/>
    </row>
    <row r="28" spans="2:20" ht="82.5" customHeight="1" x14ac:dyDescent="0.3">
      <c r="B28" s="337" t="s">
        <v>19</v>
      </c>
      <c r="C28" s="337"/>
      <c r="D28" s="337"/>
      <c r="E28" s="337"/>
      <c r="F28" s="394" t="s">
        <v>668</v>
      </c>
      <c r="G28" s="395"/>
      <c r="H28" s="395"/>
      <c r="I28" s="396"/>
      <c r="J28" s="459" t="s">
        <v>122</v>
      </c>
      <c r="K28" s="459"/>
      <c r="L28" s="459"/>
      <c r="M28" s="459"/>
      <c r="N28" s="459"/>
      <c r="O28" s="394" t="s">
        <v>123</v>
      </c>
      <c r="P28" s="395"/>
      <c r="Q28" s="396"/>
      <c r="R28" s="390"/>
      <c r="S28" s="391"/>
      <c r="T28" s="392"/>
    </row>
    <row r="29" spans="2:20" ht="133.94999999999999" customHeight="1" x14ac:dyDescent="0.3">
      <c r="B29" s="337" t="s">
        <v>20</v>
      </c>
      <c r="C29" s="337"/>
      <c r="D29" s="337"/>
      <c r="E29" s="337"/>
      <c r="F29" s="384" t="s">
        <v>670</v>
      </c>
      <c r="G29" s="385"/>
      <c r="H29" s="385"/>
      <c r="I29" s="386"/>
      <c r="J29" s="394" t="s">
        <v>671</v>
      </c>
      <c r="K29" s="395"/>
      <c r="L29" s="395"/>
      <c r="M29" s="395"/>
      <c r="N29" s="396"/>
      <c r="O29" s="394" t="s">
        <v>669</v>
      </c>
      <c r="P29" s="395"/>
      <c r="Q29" s="395"/>
      <c r="R29" s="262" t="s">
        <v>826</v>
      </c>
      <c r="S29" s="391"/>
      <c r="T29" s="392"/>
    </row>
    <row r="30" spans="2:20" ht="237.6" customHeight="1" x14ac:dyDescent="0.3">
      <c r="B30" s="337" t="s">
        <v>21</v>
      </c>
      <c r="C30" s="337"/>
      <c r="D30" s="337"/>
      <c r="E30" s="337"/>
      <c r="F30" s="390"/>
      <c r="G30" s="391"/>
      <c r="H30" s="391"/>
      <c r="I30" s="392"/>
      <c r="J30" s="393"/>
      <c r="K30" s="393"/>
      <c r="L30" s="393"/>
      <c r="M30" s="393"/>
      <c r="N30" s="393"/>
      <c r="O30" s="394" t="s">
        <v>672</v>
      </c>
      <c r="P30" s="395"/>
      <c r="Q30" s="396"/>
      <c r="R30" s="390"/>
      <c r="S30" s="391"/>
      <c r="T30" s="392"/>
    </row>
    <row r="31" spans="2:20" ht="409.6" customHeight="1" x14ac:dyDescent="0.3">
      <c r="B31" s="373" t="s">
        <v>22</v>
      </c>
      <c r="C31" s="374"/>
      <c r="D31" s="374"/>
      <c r="E31" s="375"/>
      <c r="F31" s="384" t="s">
        <v>557</v>
      </c>
      <c r="G31" s="385"/>
      <c r="H31" s="385"/>
      <c r="I31" s="386"/>
      <c r="J31" s="384" t="s">
        <v>673</v>
      </c>
      <c r="K31" s="385"/>
      <c r="L31" s="385"/>
      <c r="M31" s="385"/>
      <c r="N31" s="386"/>
      <c r="O31" s="384" t="s">
        <v>125</v>
      </c>
      <c r="P31" s="385"/>
      <c r="Q31" s="386"/>
      <c r="R31" s="384" t="s">
        <v>124</v>
      </c>
      <c r="S31" s="385"/>
      <c r="T31" s="386"/>
    </row>
    <row r="32" spans="2:20" ht="15" customHeight="1" x14ac:dyDescent="0.3">
      <c r="B32" s="379"/>
      <c r="C32" s="380"/>
      <c r="D32" s="380"/>
      <c r="E32" s="381"/>
      <c r="F32" s="387"/>
      <c r="G32" s="388"/>
      <c r="H32" s="388"/>
      <c r="I32" s="389"/>
      <c r="J32" s="387"/>
      <c r="K32" s="388"/>
      <c r="L32" s="388"/>
      <c r="M32" s="388"/>
      <c r="N32" s="389"/>
      <c r="O32" s="387"/>
      <c r="P32" s="388"/>
      <c r="Q32" s="389"/>
      <c r="R32" s="387"/>
      <c r="S32" s="388"/>
      <c r="T32" s="389"/>
    </row>
    <row r="33" spans="2:20" ht="409.2" customHeight="1" x14ac:dyDescent="0.3">
      <c r="B33" s="373" t="s">
        <v>23</v>
      </c>
      <c r="C33" s="374"/>
      <c r="D33" s="374"/>
      <c r="E33" s="375"/>
      <c r="F33" s="384" t="s">
        <v>674</v>
      </c>
      <c r="G33" s="385"/>
      <c r="H33" s="385"/>
      <c r="I33" s="386"/>
      <c r="J33" s="289" t="s">
        <v>675</v>
      </c>
      <c r="K33" s="382"/>
      <c r="L33" s="382"/>
      <c r="M33" s="382"/>
      <c r="N33" s="290"/>
      <c r="O33" s="289" t="s">
        <v>676</v>
      </c>
      <c r="P33" s="382"/>
      <c r="Q33" s="290"/>
      <c r="R33" s="289"/>
      <c r="S33" s="382"/>
      <c r="T33" s="290"/>
    </row>
    <row r="34" spans="2:20" ht="79.95" customHeight="1" x14ac:dyDescent="0.3">
      <c r="B34" s="379"/>
      <c r="C34" s="380"/>
      <c r="D34" s="380"/>
      <c r="E34" s="381"/>
      <c r="F34" s="387"/>
      <c r="G34" s="388"/>
      <c r="H34" s="388"/>
      <c r="I34" s="389"/>
      <c r="J34" s="293"/>
      <c r="K34" s="383"/>
      <c r="L34" s="383"/>
      <c r="M34" s="383"/>
      <c r="N34" s="294"/>
      <c r="O34" s="293"/>
      <c r="P34" s="383"/>
      <c r="Q34" s="294"/>
      <c r="R34" s="293"/>
      <c r="S34" s="383"/>
      <c r="T34" s="294"/>
    </row>
    <row r="35" spans="2:20" ht="409.6" customHeight="1" x14ac:dyDescent="0.3">
      <c r="B35" s="337" t="s">
        <v>24</v>
      </c>
      <c r="C35" s="337"/>
      <c r="D35" s="337"/>
      <c r="E35" s="337"/>
      <c r="F35" s="269"/>
      <c r="G35" s="269"/>
      <c r="H35" s="269"/>
      <c r="I35" s="269"/>
      <c r="J35" s="269" t="s">
        <v>126</v>
      </c>
      <c r="K35" s="269"/>
      <c r="L35" s="269"/>
      <c r="M35" s="269"/>
      <c r="N35" s="269"/>
      <c r="O35" s="439" t="s">
        <v>827</v>
      </c>
      <c r="P35" s="439"/>
      <c r="Q35" s="439"/>
      <c r="R35" s="269"/>
      <c r="S35" s="269"/>
      <c r="T35" s="269"/>
    </row>
    <row r="36" spans="2:20" ht="206.4" customHeight="1" x14ac:dyDescent="0.3">
      <c r="B36" s="337"/>
      <c r="C36" s="337"/>
      <c r="D36" s="337"/>
      <c r="E36" s="337"/>
      <c r="F36" s="269"/>
      <c r="G36" s="269"/>
      <c r="H36" s="269"/>
      <c r="I36" s="269"/>
      <c r="J36" s="269"/>
      <c r="K36" s="269"/>
      <c r="L36" s="269"/>
      <c r="M36" s="269"/>
      <c r="N36" s="269"/>
      <c r="O36" s="439"/>
      <c r="P36" s="439"/>
      <c r="Q36" s="439"/>
      <c r="R36" s="269"/>
      <c r="S36" s="269"/>
      <c r="T36" s="269"/>
    </row>
    <row r="37" spans="2:20" ht="30" customHeight="1" x14ac:dyDescent="0.3">
      <c r="B37" s="354" t="s">
        <v>111</v>
      </c>
      <c r="C37" s="355"/>
      <c r="D37" s="355"/>
      <c r="E37" s="355"/>
      <c r="F37" s="355"/>
      <c r="G37" s="355"/>
      <c r="H37" s="355"/>
      <c r="I37" s="355"/>
      <c r="J37" s="355"/>
      <c r="K37" s="355"/>
      <c r="L37" s="355"/>
      <c r="M37" s="355"/>
      <c r="N37" s="355"/>
      <c r="O37" s="355"/>
      <c r="P37" s="355"/>
      <c r="Q37" s="355"/>
      <c r="R37" s="355"/>
      <c r="S37" s="355"/>
      <c r="T37" s="356"/>
    </row>
    <row r="38" spans="2:20" ht="22.5" customHeight="1" x14ac:dyDescent="0.3">
      <c r="B38" s="335" t="s">
        <v>25</v>
      </c>
      <c r="C38" s="357"/>
      <c r="D38" s="357"/>
      <c r="E38" s="357"/>
      <c r="F38" s="357"/>
      <c r="G38" s="357"/>
      <c r="H38" s="336"/>
      <c r="I38" s="335" t="s">
        <v>26</v>
      </c>
      <c r="J38" s="336"/>
      <c r="K38" s="335" t="s">
        <v>4</v>
      </c>
      <c r="L38" s="336"/>
      <c r="M38" s="335" t="s">
        <v>27</v>
      </c>
      <c r="N38" s="357"/>
      <c r="O38" s="357"/>
      <c r="P38" s="357"/>
      <c r="Q38" s="357"/>
      <c r="R38" s="336"/>
      <c r="S38" s="335" t="s">
        <v>4</v>
      </c>
      <c r="T38" s="336"/>
    </row>
    <row r="39" spans="2:20" ht="36.75" customHeight="1" x14ac:dyDescent="0.3">
      <c r="B39" s="460" t="s">
        <v>828</v>
      </c>
      <c r="C39" s="461"/>
      <c r="D39" s="461"/>
      <c r="E39" s="461"/>
      <c r="F39" s="461"/>
      <c r="G39" s="461"/>
      <c r="H39" s="462"/>
      <c r="I39" s="440" t="s">
        <v>829</v>
      </c>
      <c r="J39" s="441"/>
      <c r="K39" s="442">
        <v>43878</v>
      </c>
      <c r="L39" s="443"/>
      <c r="M39" s="444" t="s">
        <v>830</v>
      </c>
      <c r="N39" s="445"/>
      <c r="O39" s="445"/>
      <c r="P39" s="445"/>
      <c r="Q39" s="445"/>
      <c r="R39" s="446"/>
      <c r="S39" s="189"/>
      <c r="T39" s="190"/>
    </row>
    <row r="40" spans="2:20" ht="22.5" customHeight="1" x14ac:dyDescent="0.3">
      <c r="B40" s="420" t="s">
        <v>831</v>
      </c>
      <c r="C40" s="421"/>
      <c r="D40" s="421"/>
      <c r="E40" s="421"/>
      <c r="F40" s="421"/>
      <c r="G40" s="421"/>
      <c r="H40" s="422"/>
      <c r="I40" s="423" t="s">
        <v>832</v>
      </c>
      <c r="J40" s="424"/>
      <c r="K40" s="660">
        <v>43782</v>
      </c>
      <c r="L40" s="661"/>
      <c r="M40" s="662" t="s">
        <v>830</v>
      </c>
      <c r="N40" s="663"/>
      <c r="O40" s="663"/>
      <c r="P40" s="663"/>
      <c r="Q40" s="663"/>
      <c r="R40" s="664"/>
      <c r="S40" s="189"/>
      <c r="T40" s="190"/>
    </row>
    <row r="41" spans="2:20" ht="35.25" customHeight="1" x14ac:dyDescent="0.3">
      <c r="B41" s="460" t="s">
        <v>836</v>
      </c>
      <c r="C41" s="461"/>
      <c r="D41" s="461"/>
      <c r="E41" s="461"/>
      <c r="F41" s="461"/>
      <c r="G41" s="461"/>
      <c r="H41" s="462"/>
      <c r="I41" s="440" t="s">
        <v>837</v>
      </c>
      <c r="J41" s="441"/>
      <c r="K41" s="442">
        <v>43882</v>
      </c>
      <c r="L41" s="443"/>
      <c r="M41" s="671" t="s">
        <v>830</v>
      </c>
      <c r="N41" s="672"/>
      <c r="O41" s="672"/>
      <c r="P41" s="672"/>
      <c r="Q41" s="672"/>
      <c r="R41" s="673"/>
      <c r="S41" s="189"/>
      <c r="T41" s="190"/>
    </row>
    <row r="42" spans="2:20" ht="30.75" customHeight="1" x14ac:dyDescent="0.3">
      <c r="B42" s="460" t="s">
        <v>839</v>
      </c>
      <c r="C42" s="461"/>
      <c r="D42" s="461"/>
      <c r="E42" s="461"/>
      <c r="F42" s="461"/>
      <c r="G42" s="461"/>
      <c r="H42" s="462"/>
      <c r="I42" s="440" t="s">
        <v>838</v>
      </c>
      <c r="J42" s="441"/>
      <c r="K42" s="442">
        <v>43882</v>
      </c>
      <c r="L42" s="443"/>
      <c r="M42" s="671" t="s">
        <v>830</v>
      </c>
      <c r="N42" s="672"/>
      <c r="O42" s="672"/>
      <c r="P42" s="672"/>
      <c r="Q42" s="672"/>
      <c r="R42" s="673"/>
      <c r="S42" s="189"/>
      <c r="T42" s="190"/>
    </row>
    <row r="43" spans="2:20" ht="30" customHeight="1" x14ac:dyDescent="0.3">
      <c r="B43" s="460" t="s">
        <v>833</v>
      </c>
      <c r="C43" s="461"/>
      <c r="D43" s="461"/>
      <c r="E43" s="461"/>
      <c r="F43" s="461"/>
      <c r="G43" s="461"/>
      <c r="H43" s="462"/>
      <c r="I43" s="440" t="s">
        <v>834</v>
      </c>
      <c r="J43" s="441"/>
      <c r="K43" s="442">
        <v>43882</v>
      </c>
      <c r="L43" s="443"/>
      <c r="M43" s="444" t="s">
        <v>830</v>
      </c>
      <c r="N43" s="445"/>
      <c r="O43" s="445"/>
      <c r="P43" s="445"/>
      <c r="Q43" s="445"/>
      <c r="R43" s="446"/>
      <c r="S43" s="189"/>
      <c r="T43" s="190"/>
    </row>
    <row r="44" spans="2:20" ht="25.5" customHeight="1" x14ac:dyDescent="0.3">
      <c r="B44" s="420" t="s">
        <v>833</v>
      </c>
      <c r="C44" s="421"/>
      <c r="D44" s="421"/>
      <c r="E44" s="421"/>
      <c r="F44" s="421"/>
      <c r="G44" s="421"/>
      <c r="H44" s="422"/>
      <c r="I44" s="423" t="s">
        <v>835</v>
      </c>
      <c r="J44" s="424"/>
      <c r="K44" s="660">
        <v>43882</v>
      </c>
      <c r="L44" s="661"/>
      <c r="M44" s="662" t="s">
        <v>830</v>
      </c>
      <c r="N44" s="663"/>
      <c r="O44" s="663"/>
      <c r="P44" s="663"/>
      <c r="Q44" s="663"/>
      <c r="R44" s="664"/>
      <c r="S44" s="189"/>
      <c r="T44" s="190"/>
    </row>
    <row r="45" spans="2:20" ht="22.5" customHeight="1" x14ac:dyDescent="0.3">
      <c r="B45" s="319" t="s">
        <v>840</v>
      </c>
      <c r="C45" s="319"/>
      <c r="D45" s="319"/>
      <c r="E45" s="319"/>
      <c r="F45" s="319"/>
      <c r="G45" s="319"/>
      <c r="H45" s="319"/>
      <c r="I45" s="270" t="s">
        <v>841</v>
      </c>
      <c r="J45" s="272"/>
      <c r="K45" s="670">
        <v>43885</v>
      </c>
      <c r="L45" s="272"/>
      <c r="M45" s="662" t="s">
        <v>830</v>
      </c>
      <c r="N45" s="663"/>
      <c r="O45" s="663"/>
      <c r="P45" s="663"/>
      <c r="Q45" s="663"/>
      <c r="R45" s="664"/>
      <c r="S45" s="189"/>
      <c r="T45" s="190"/>
    </row>
    <row r="46" spans="2:20" ht="22.5" customHeight="1" x14ac:dyDescent="0.3">
      <c r="B46" s="350" t="s">
        <v>842</v>
      </c>
      <c r="C46" s="351"/>
      <c r="D46" s="351"/>
      <c r="E46" s="351"/>
      <c r="F46" s="351"/>
      <c r="G46" s="351"/>
      <c r="H46" s="352"/>
      <c r="I46" s="270" t="s">
        <v>843</v>
      </c>
      <c r="J46" s="272"/>
      <c r="K46" s="670">
        <v>43879</v>
      </c>
      <c r="L46" s="272"/>
      <c r="M46" s="662" t="s">
        <v>830</v>
      </c>
      <c r="N46" s="663"/>
      <c r="O46" s="663"/>
      <c r="P46" s="663"/>
      <c r="Q46" s="663"/>
      <c r="R46" s="664"/>
      <c r="S46" s="189"/>
      <c r="T46" s="190"/>
    </row>
    <row r="47" spans="2:20" ht="55.5" customHeight="1" x14ac:dyDescent="0.3">
      <c r="B47" s="472" t="s">
        <v>28</v>
      </c>
      <c r="C47" s="473"/>
      <c r="D47" s="473"/>
      <c r="E47" s="473"/>
      <c r="F47" s="473"/>
      <c r="G47" s="473"/>
      <c r="H47" s="473"/>
      <c r="I47" s="473"/>
      <c r="J47" s="473"/>
      <c r="K47" s="473"/>
      <c r="L47" s="473"/>
      <c r="M47" s="473"/>
      <c r="N47" s="473"/>
      <c r="O47" s="473"/>
      <c r="P47" s="473"/>
      <c r="Q47" s="473"/>
      <c r="R47" s="473"/>
      <c r="S47" s="473"/>
      <c r="T47" s="474"/>
    </row>
    <row r="48" spans="2:20" ht="14.25" customHeight="1" x14ac:dyDescent="0.3">
      <c r="B48" s="83"/>
      <c r="C48" s="84"/>
      <c r="D48" s="84"/>
      <c r="E48" s="84"/>
      <c r="F48" s="84"/>
      <c r="G48" s="84"/>
      <c r="H48" s="84"/>
      <c r="I48" s="84"/>
      <c r="J48" s="84"/>
      <c r="K48" s="84"/>
      <c r="L48" s="84"/>
      <c r="M48" s="84"/>
      <c r="N48" s="84"/>
      <c r="O48" s="84"/>
      <c r="P48" s="84"/>
      <c r="Q48" s="84"/>
      <c r="R48" s="84"/>
      <c r="S48" s="84"/>
      <c r="T48" s="85"/>
    </row>
    <row r="49" spans="2:20" ht="22.5" customHeight="1" x14ac:dyDescent="0.3">
      <c r="B49" s="417" t="s">
        <v>29</v>
      </c>
      <c r="C49" s="417"/>
      <c r="D49" s="417"/>
      <c r="E49" s="417"/>
      <c r="F49" s="417"/>
      <c r="G49" s="417"/>
      <c r="H49" s="417"/>
      <c r="I49" s="417"/>
      <c r="J49" s="417"/>
      <c r="K49" s="417"/>
      <c r="L49" s="417"/>
      <c r="M49" s="417"/>
      <c r="N49" s="417"/>
      <c r="O49" s="417"/>
      <c r="P49" s="417"/>
      <c r="Q49" s="417"/>
      <c r="R49" s="417"/>
      <c r="S49" s="417"/>
      <c r="T49" s="417"/>
    </row>
    <row r="50" spans="2:20" customFormat="1" ht="25.5" customHeight="1" x14ac:dyDescent="0.3">
      <c r="B50" s="311" t="s">
        <v>130</v>
      </c>
      <c r="C50" s="312"/>
      <c r="D50" s="312"/>
      <c r="E50" s="312"/>
      <c r="F50" s="312"/>
      <c r="G50" s="312"/>
      <c r="H50" s="312"/>
      <c r="I50" s="312"/>
      <c r="J50" s="312"/>
      <c r="K50" s="312"/>
      <c r="L50" s="312"/>
      <c r="M50" s="312"/>
      <c r="N50" s="312"/>
      <c r="O50" s="312"/>
      <c r="P50" s="312"/>
      <c r="Q50" s="312"/>
      <c r="R50" s="312"/>
      <c r="S50" s="312"/>
      <c r="T50" s="313"/>
    </row>
    <row r="51" spans="2:20" customFormat="1" ht="34.5" customHeight="1" x14ac:dyDescent="0.3">
      <c r="B51" s="93" t="s">
        <v>30</v>
      </c>
      <c r="C51" s="311" t="s">
        <v>131</v>
      </c>
      <c r="D51" s="313"/>
      <c r="E51" s="311" t="s">
        <v>558</v>
      </c>
      <c r="F51" s="312"/>
      <c r="G51" s="312"/>
      <c r="H51" s="313"/>
      <c r="I51" s="311" t="s">
        <v>31</v>
      </c>
      <c r="J51" s="312"/>
      <c r="K51" s="312"/>
      <c r="L51" s="312"/>
      <c r="M51" s="312"/>
      <c r="N51" s="312"/>
      <c r="O51" s="312"/>
      <c r="P51" s="312"/>
      <c r="Q51" s="312"/>
      <c r="R51" s="313"/>
      <c r="S51" s="311" t="s">
        <v>32</v>
      </c>
      <c r="T51" s="313"/>
    </row>
    <row r="52" spans="2:20" customFormat="1" ht="408.6" customHeight="1" x14ac:dyDescent="0.3">
      <c r="B52" s="295" t="s">
        <v>33</v>
      </c>
      <c r="C52" s="289" t="s">
        <v>127</v>
      </c>
      <c r="D52" s="290"/>
      <c r="E52" s="289" t="s">
        <v>559</v>
      </c>
      <c r="F52" s="382"/>
      <c r="G52" s="382"/>
      <c r="H52" s="290"/>
      <c r="I52" s="358" t="s">
        <v>701</v>
      </c>
      <c r="J52" s="359"/>
      <c r="K52" s="359"/>
      <c r="L52" s="359"/>
      <c r="M52" s="359"/>
      <c r="N52" s="359"/>
      <c r="O52" s="359"/>
      <c r="P52" s="359"/>
      <c r="Q52" s="359"/>
      <c r="R52" s="360"/>
      <c r="S52" s="433">
        <v>1</v>
      </c>
      <c r="T52" s="434"/>
    </row>
    <row r="53" spans="2:20" s="127" customFormat="1" ht="344.4" customHeight="1" x14ac:dyDescent="0.3">
      <c r="B53" s="296"/>
      <c r="C53" s="291"/>
      <c r="D53" s="292"/>
      <c r="E53" s="291"/>
      <c r="F53" s="429"/>
      <c r="G53" s="429"/>
      <c r="H53" s="292"/>
      <c r="I53" s="430"/>
      <c r="J53" s="431"/>
      <c r="K53" s="431"/>
      <c r="L53" s="431"/>
      <c r="M53" s="431"/>
      <c r="N53" s="431"/>
      <c r="O53" s="431"/>
      <c r="P53" s="431"/>
      <c r="Q53" s="431"/>
      <c r="R53" s="432"/>
      <c r="S53" s="435"/>
      <c r="T53" s="436"/>
    </row>
    <row r="54" spans="2:20" s="127" customFormat="1" ht="162" customHeight="1" x14ac:dyDescent="0.3">
      <c r="B54" s="296"/>
      <c r="C54" s="291"/>
      <c r="D54" s="292"/>
      <c r="E54" s="293"/>
      <c r="F54" s="383"/>
      <c r="G54" s="383"/>
      <c r="H54" s="294"/>
      <c r="I54" s="361"/>
      <c r="J54" s="362"/>
      <c r="K54" s="362"/>
      <c r="L54" s="362"/>
      <c r="M54" s="362"/>
      <c r="N54" s="362"/>
      <c r="O54" s="362"/>
      <c r="P54" s="362"/>
      <c r="Q54" s="362"/>
      <c r="R54" s="363"/>
      <c r="S54" s="437"/>
      <c r="T54" s="438"/>
    </row>
    <row r="55" spans="2:20" customFormat="1" ht="69.599999999999994" customHeight="1" x14ac:dyDescent="0.3">
      <c r="B55" s="296"/>
      <c r="C55" s="291"/>
      <c r="D55" s="292"/>
      <c r="E55" s="270" t="s">
        <v>560</v>
      </c>
      <c r="F55" s="271"/>
      <c r="G55" s="271"/>
      <c r="H55" s="272"/>
      <c r="I55" s="278" t="s">
        <v>525</v>
      </c>
      <c r="J55" s="279"/>
      <c r="K55" s="279"/>
      <c r="L55" s="279"/>
      <c r="M55" s="279"/>
      <c r="N55" s="279"/>
      <c r="O55" s="279"/>
      <c r="P55" s="279"/>
      <c r="Q55" s="279"/>
      <c r="R55" s="280"/>
      <c r="S55" s="281">
        <v>1</v>
      </c>
      <c r="T55" s="282"/>
    </row>
    <row r="56" spans="2:20" customFormat="1" ht="78" customHeight="1" x14ac:dyDescent="0.3">
      <c r="B56" s="296"/>
      <c r="C56" s="291"/>
      <c r="D56" s="429"/>
      <c r="E56" s="269" t="s">
        <v>561</v>
      </c>
      <c r="F56" s="269"/>
      <c r="G56" s="269"/>
      <c r="H56" s="269"/>
      <c r="I56" s="275" t="s">
        <v>625</v>
      </c>
      <c r="J56" s="275"/>
      <c r="K56" s="275"/>
      <c r="L56" s="275"/>
      <c r="M56" s="275"/>
      <c r="N56" s="275"/>
      <c r="O56" s="275"/>
      <c r="P56" s="275"/>
      <c r="Q56" s="275"/>
      <c r="R56" s="275"/>
      <c r="S56" s="276">
        <v>1</v>
      </c>
      <c r="T56" s="276"/>
    </row>
    <row r="57" spans="2:20" s="127" customFormat="1" ht="227.4" customHeight="1" x14ac:dyDescent="0.3">
      <c r="B57" s="296"/>
      <c r="C57" s="291"/>
      <c r="D57" s="429"/>
      <c r="E57" s="478" t="s">
        <v>679</v>
      </c>
      <c r="F57" s="478"/>
      <c r="G57" s="478"/>
      <c r="H57" s="478"/>
      <c r="I57" s="469" t="s">
        <v>702</v>
      </c>
      <c r="J57" s="469"/>
      <c r="K57" s="469"/>
      <c r="L57" s="469"/>
      <c r="M57" s="469"/>
      <c r="N57" s="469"/>
      <c r="O57" s="469"/>
      <c r="P57" s="469"/>
      <c r="Q57" s="469"/>
      <c r="R57" s="469"/>
      <c r="S57" s="470">
        <v>0.6</v>
      </c>
      <c r="T57" s="471"/>
    </row>
    <row r="58" spans="2:20" customFormat="1" ht="51.6" customHeight="1" x14ac:dyDescent="0.3">
      <c r="B58" s="296"/>
      <c r="C58" s="291"/>
      <c r="D58" s="429"/>
      <c r="E58" s="269" t="s">
        <v>562</v>
      </c>
      <c r="F58" s="269"/>
      <c r="G58" s="269"/>
      <c r="H58" s="269"/>
      <c r="I58" s="275" t="s">
        <v>444</v>
      </c>
      <c r="J58" s="275"/>
      <c r="K58" s="275"/>
      <c r="L58" s="275"/>
      <c r="M58" s="275"/>
      <c r="N58" s="275"/>
      <c r="O58" s="275"/>
      <c r="P58" s="275"/>
      <c r="Q58" s="275"/>
      <c r="R58" s="275"/>
      <c r="S58" s="276">
        <v>1</v>
      </c>
      <c r="T58" s="276"/>
    </row>
    <row r="59" spans="2:20" customFormat="1" ht="73.95" customHeight="1" x14ac:dyDescent="0.3">
      <c r="B59" s="296"/>
      <c r="C59" s="291"/>
      <c r="D59" s="292"/>
      <c r="E59" s="270" t="s">
        <v>563</v>
      </c>
      <c r="F59" s="271"/>
      <c r="G59" s="271"/>
      <c r="H59" s="272"/>
      <c r="I59" s="278" t="s">
        <v>539</v>
      </c>
      <c r="J59" s="279"/>
      <c r="K59" s="279"/>
      <c r="L59" s="279"/>
      <c r="M59" s="279"/>
      <c r="N59" s="279"/>
      <c r="O59" s="279"/>
      <c r="P59" s="279"/>
      <c r="Q59" s="279"/>
      <c r="R59" s="280"/>
      <c r="S59" s="281">
        <v>1</v>
      </c>
      <c r="T59" s="282"/>
    </row>
    <row r="60" spans="2:20" customFormat="1" ht="76.2" customHeight="1" x14ac:dyDescent="0.3">
      <c r="B60" s="296"/>
      <c r="C60" s="291"/>
      <c r="D60" s="292"/>
      <c r="E60" s="270" t="s">
        <v>564</v>
      </c>
      <c r="F60" s="271"/>
      <c r="G60" s="271"/>
      <c r="H60" s="272"/>
      <c r="I60" s="278" t="s">
        <v>128</v>
      </c>
      <c r="J60" s="279"/>
      <c r="K60" s="279"/>
      <c r="L60" s="279"/>
      <c r="M60" s="279"/>
      <c r="N60" s="279"/>
      <c r="O60" s="279"/>
      <c r="P60" s="279"/>
      <c r="Q60" s="279"/>
      <c r="R60" s="280"/>
      <c r="S60" s="281">
        <v>1</v>
      </c>
      <c r="T60" s="282"/>
    </row>
    <row r="61" spans="2:20" customFormat="1" ht="101.4" customHeight="1" x14ac:dyDescent="0.3">
      <c r="B61" s="296"/>
      <c r="C61" s="291"/>
      <c r="D61" s="292"/>
      <c r="E61" s="270" t="s">
        <v>565</v>
      </c>
      <c r="F61" s="271"/>
      <c r="G61" s="271"/>
      <c r="H61" s="272"/>
      <c r="I61" s="278" t="s">
        <v>680</v>
      </c>
      <c r="J61" s="279"/>
      <c r="K61" s="279"/>
      <c r="L61" s="279"/>
      <c r="M61" s="279"/>
      <c r="N61" s="279"/>
      <c r="O61" s="279"/>
      <c r="P61" s="279"/>
      <c r="Q61" s="279"/>
      <c r="R61" s="280"/>
      <c r="S61" s="281">
        <v>1</v>
      </c>
      <c r="T61" s="282"/>
    </row>
    <row r="62" spans="2:20" customFormat="1" ht="44.4" customHeight="1" x14ac:dyDescent="0.3">
      <c r="B62" s="296"/>
      <c r="C62" s="291"/>
      <c r="D62" s="292"/>
      <c r="E62" s="270" t="s">
        <v>566</v>
      </c>
      <c r="F62" s="271"/>
      <c r="G62" s="271"/>
      <c r="H62" s="272"/>
      <c r="I62" s="278" t="s">
        <v>112</v>
      </c>
      <c r="J62" s="279"/>
      <c r="K62" s="279"/>
      <c r="L62" s="279"/>
      <c r="M62" s="279"/>
      <c r="N62" s="279"/>
      <c r="O62" s="279"/>
      <c r="P62" s="279"/>
      <c r="Q62" s="279"/>
      <c r="R62" s="280"/>
      <c r="S62" s="281">
        <v>1</v>
      </c>
      <c r="T62" s="282"/>
    </row>
    <row r="63" spans="2:20" customFormat="1" ht="55.95" customHeight="1" x14ac:dyDescent="0.3">
      <c r="B63" s="296"/>
      <c r="C63" s="291"/>
      <c r="D63" s="292"/>
      <c r="E63" s="270" t="s">
        <v>567</v>
      </c>
      <c r="F63" s="271"/>
      <c r="G63" s="271"/>
      <c r="H63" s="272"/>
      <c r="I63" s="278" t="s">
        <v>466</v>
      </c>
      <c r="J63" s="279"/>
      <c r="K63" s="279"/>
      <c r="L63" s="279"/>
      <c r="M63" s="279"/>
      <c r="N63" s="279"/>
      <c r="O63" s="279"/>
      <c r="P63" s="279"/>
      <c r="Q63" s="279"/>
      <c r="R63" s="280"/>
      <c r="S63" s="281">
        <v>1</v>
      </c>
      <c r="T63" s="282"/>
    </row>
    <row r="64" spans="2:20" customFormat="1" ht="79.95" customHeight="1" x14ac:dyDescent="0.3">
      <c r="B64" s="297"/>
      <c r="C64" s="293"/>
      <c r="D64" s="294"/>
      <c r="E64" s="270" t="s">
        <v>568</v>
      </c>
      <c r="F64" s="271"/>
      <c r="G64" s="271"/>
      <c r="H64" s="272"/>
      <c r="I64" s="278" t="s">
        <v>540</v>
      </c>
      <c r="J64" s="279"/>
      <c r="K64" s="279"/>
      <c r="L64" s="279"/>
      <c r="M64" s="279"/>
      <c r="N64" s="279"/>
      <c r="O64" s="279"/>
      <c r="P64" s="279"/>
      <c r="Q64" s="279"/>
      <c r="R64" s="280"/>
      <c r="S64" s="281">
        <v>1</v>
      </c>
      <c r="T64" s="282"/>
    </row>
    <row r="65" spans="2:23" customFormat="1" ht="409.2" customHeight="1" x14ac:dyDescent="0.3">
      <c r="B65" s="475" t="s">
        <v>34</v>
      </c>
      <c r="C65" s="289" t="s">
        <v>35</v>
      </c>
      <c r="D65" s="290"/>
      <c r="E65" s="289" t="s">
        <v>559</v>
      </c>
      <c r="F65" s="382"/>
      <c r="G65" s="382"/>
      <c r="H65" s="290"/>
      <c r="I65" s="358" t="s">
        <v>703</v>
      </c>
      <c r="J65" s="359"/>
      <c r="K65" s="359"/>
      <c r="L65" s="359"/>
      <c r="M65" s="359"/>
      <c r="N65" s="359"/>
      <c r="O65" s="359"/>
      <c r="P65" s="359"/>
      <c r="Q65" s="359"/>
      <c r="R65" s="360"/>
      <c r="S65" s="281">
        <v>1</v>
      </c>
      <c r="T65" s="282"/>
    </row>
    <row r="66" spans="2:23" s="127" customFormat="1" ht="211.2" customHeight="1" x14ac:dyDescent="0.3">
      <c r="B66" s="476"/>
      <c r="C66" s="291"/>
      <c r="D66" s="292"/>
      <c r="E66" s="293"/>
      <c r="F66" s="383"/>
      <c r="G66" s="383"/>
      <c r="H66" s="294"/>
      <c r="I66" s="361"/>
      <c r="J66" s="362"/>
      <c r="K66" s="362"/>
      <c r="L66" s="362"/>
      <c r="M66" s="362"/>
      <c r="N66" s="362"/>
      <c r="O66" s="362"/>
      <c r="P66" s="362"/>
      <c r="Q66" s="362"/>
      <c r="R66" s="363"/>
      <c r="S66" s="162"/>
      <c r="T66" s="163"/>
    </row>
    <row r="67" spans="2:23" customFormat="1" ht="111" customHeight="1" x14ac:dyDescent="0.3">
      <c r="B67" s="476"/>
      <c r="C67" s="291"/>
      <c r="D67" s="292"/>
      <c r="E67" s="270" t="s">
        <v>569</v>
      </c>
      <c r="F67" s="271"/>
      <c r="G67" s="271"/>
      <c r="H67" s="272"/>
      <c r="I67" s="278" t="s">
        <v>626</v>
      </c>
      <c r="J67" s="279"/>
      <c r="K67" s="279"/>
      <c r="L67" s="279"/>
      <c r="M67" s="279"/>
      <c r="N67" s="279"/>
      <c r="O67" s="279"/>
      <c r="P67" s="279"/>
      <c r="Q67" s="279"/>
      <c r="R67" s="280"/>
      <c r="S67" s="281">
        <v>1</v>
      </c>
      <c r="T67" s="282"/>
      <c r="W67" s="151"/>
    </row>
    <row r="68" spans="2:23" customFormat="1" ht="97.95" customHeight="1" x14ac:dyDescent="0.3">
      <c r="B68" s="476"/>
      <c r="C68" s="291"/>
      <c r="D68" s="292"/>
      <c r="E68" s="270" t="s">
        <v>570</v>
      </c>
      <c r="F68" s="271"/>
      <c r="G68" s="271"/>
      <c r="H68" s="272"/>
      <c r="I68" s="278" t="s">
        <v>681</v>
      </c>
      <c r="J68" s="279"/>
      <c r="K68" s="279"/>
      <c r="L68" s="279"/>
      <c r="M68" s="279"/>
      <c r="N68" s="279"/>
      <c r="O68" s="279"/>
      <c r="P68" s="279"/>
      <c r="Q68" s="279"/>
      <c r="R68" s="280"/>
      <c r="S68" s="281">
        <v>1</v>
      </c>
      <c r="T68" s="282"/>
    </row>
    <row r="69" spans="2:23" customFormat="1" ht="67.5" customHeight="1" x14ac:dyDescent="0.3">
      <c r="B69" s="476"/>
      <c r="C69" s="291"/>
      <c r="D69" s="292"/>
      <c r="E69" s="270" t="s">
        <v>571</v>
      </c>
      <c r="F69" s="271"/>
      <c r="G69" s="271"/>
      <c r="H69" s="272"/>
      <c r="I69" s="278" t="s">
        <v>630</v>
      </c>
      <c r="J69" s="279"/>
      <c r="K69" s="279"/>
      <c r="L69" s="279"/>
      <c r="M69" s="279"/>
      <c r="N69" s="279"/>
      <c r="O69" s="279"/>
      <c r="P69" s="279"/>
      <c r="Q69" s="279"/>
      <c r="R69" s="280"/>
      <c r="S69" s="281">
        <v>1</v>
      </c>
      <c r="T69" s="282"/>
    </row>
    <row r="70" spans="2:23" customFormat="1" ht="85.5" customHeight="1" x14ac:dyDescent="0.3">
      <c r="B70" s="476"/>
      <c r="C70" s="291"/>
      <c r="D70" s="292"/>
      <c r="E70" s="270" t="s">
        <v>572</v>
      </c>
      <c r="F70" s="271"/>
      <c r="G70" s="271"/>
      <c r="H70" s="272"/>
      <c r="I70" s="278" t="s">
        <v>534</v>
      </c>
      <c r="J70" s="279"/>
      <c r="K70" s="279"/>
      <c r="L70" s="279"/>
      <c r="M70" s="279"/>
      <c r="N70" s="279"/>
      <c r="O70" s="279"/>
      <c r="P70" s="279"/>
      <c r="Q70" s="279"/>
      <c r="R70" s="280"/>
      <c r="S70" s="281">
        <v>1</v>
      </c>
      <c r="T70" s="282"/>
    </row>
    <row r="71" spans="2:23" customFormat="1" ht="135.6" customHeight="1" x14ac:dyDescent="0.3">
      <c r="B71" s="476"/>
      <c r="C71" s="291"/>
      <c r="D71" s="292"/>
      <c r="E71" s="270" t="s">
        <v>573</v>
      </c>
      <c r="F71" s="271"/>
      <c r="G71" s="271"/>
      <c r="H71" s="272"/>
      <c r="I71" s="278" t="s">
        <v>631</v>
      </c>
      <c r="J71" s="279"/>
      <c r="K71" s="279"/>
      <c r="L71" s="279"/>
      <c r="M71" s="279"/>
      <c r="N71" s="279"/>
      <c r="O71" s="279"/>
      <c r="P71" s="279"/>
      <c r="Q71" s="279"/>
      <c r="R71" s="280"/>
      <c r="S71" s="281">
        <v>1</v>
      </c>
      <c r="T71" s="282"/>
    </row>
    <row r="72" spans="2:23" customFormat="1" ht="135.6" customHeight="1" x14ac:dyDescent="0.3">
      <c r="B72" s="476"/>
      <c r="C72" s="291"/>
      <c r="D72" s="292"/>
      <c r="E72" s="270" t="s">
        <v>574</v>
      </c>
      <c r="F72" s="271"/>
      <c r="G72" s="271"/>
      <c r="H72" s="272"/>
      <c r="I72" s="278" t="s">
        <v>535</v>
      </c>
      <c r="J72" s="279"/>
      <c r="K72" s="279"/>
      <c r="L72" s="279"/>
      <c r="M72" s="279"/>
      <c r="N72" s="279"/>
      <c r="O72" s="279"/>
      <c r="P72" s="279"/>
      <c r="Q72" s="279"/>
      <c r="R72" s="280"/>
      <c r="S72" s="281">
        <v>1</v>
      </c>
      <c r="T72" s="282"/>
    </row>
    <row r="73" spans="2:23" customFormat="1" ht="73.2" customHeight="1" x14ac:dyDescent="0.3">
      <c r="B73" s="476"/>
      <c r="C73" s="291"/>
      <c r="D73" s="292"/>
      <c r="E73" s="270" t="s">
        <v>575</v>
      </c>
      <c r="F73" s="271"/>
      <c r="G73" s="271"/>
      <c r="H73" s="272"/>
      <c r="I73" s="466" t="s">
        <v>517</v>
      </c>
      <c r="J73" s="467"/>
      <c r="K73" s="467"/>
      <c r="L73" s="467"/>
      <c r="M73" s="467"/>
      <c r="N73" s="467"/>
      <c r="O73" s="467"/>
      <c r="P73" s="467"/>
      <c r="Q73" s="467"/>
      <c r="R73" s="468"/>
      <c r="S73" s="281">
        <v>1</v>
      </c>
      <c r="T73" s="282"/>
    </row>
    <row r="74" spans="2:23" customFormat="1" ht="152.69999999999999" customHeight="1" x14ac:dyDescent="0.3">
      <c r="B74" s="476"/>
      <c r="C74" s="291"/>
      <c r="D74" s="292"/>
      <c r="E74" s="270" t="s">
        <v>576</v>
      </c>
      <c r="F74" s="271"/>
      <c r="G74" s="271"/>
      <c r="H74" s="272"/>
      <c r="I74" s="278" t="s">
        <v>518</v>
      </c>
      <c r="J74" s="279"/>
      <c r="K74" s="279"/>
      <c r="L74" s="279"/>
      <c r="M74" s="279"/>
      <c r="N74" s="279"/>
      <c r="O74" s="279"/>
      <c r="P74" s="279"/>
      <c r="Q74" s="279"/>
      <c r="R74" s="280"/>
      <c r="S74" s="281">
        <v>0.7</v>
      </c>
      <c r="T74" s="282"/>
    </row>
    <row r="75" spans="2:23" customFormat="1" ht="50.25" customHeight="1" x14ac:dyDescent="0.3">
      <c r="B75" s="476"/>
      <c r="C75" s="291"/>
      <c r="D75" s="292"/>
      <c r="E75" s="270" t="s">
        <v>577</v>
      </c>
      <c r="F75" s="271"/>
      <c r="G75" s="271"/>
      <c r="H75" s="272"/>
      <c r="I75" s="278" t="s">
        <v>129</v>
      </c>
      <c r="J75" s="279"/>
      <c r="K75" s="279"/>
      <c r="L75" s="279"/>
      <c r="M75" s="279"/>
      <c r="N75" s="279"/>
      <c r="O75" s="279"/>
      <c r="P75" s="279"/>
      <c r="Q75" s="279"/>
      <c r="R75" s="280"/>
      <c r="S75" s="281">
        <v>1</v>
      </c>
      <c r="T75" s="282"/>
    </row>
    <row r="76" spans="2:23" customFormat="1" ht="60" customHeight="1" x14ac:dyDescent="0.3">
      <c r="B76" s="477"/>
      <c r="C76" s="293"/>
      <c r="D76" s="294"/>
      <c r="E76" s="270" t="s">
        <v>578</v>
      </c>
      <c r="F76" s="271"/>
      <c r="G76" s="271"/>
      <c r="H76" s="272"/>
      <c r="I76" s="466" t="s">
        <v>541</v>
      </c>
      <c r="J76" s="467"/>
      <c r="K76" s="467"/>
      <c r="L76" s="467"/>
      <c r="M76" s="467"/>
      <c r="N76" s="467"/>
      <c r="O76" s="467"/>
      <c r="P76" s="467"/>
      <c r="Q76" s="467"/>
      <c r="R76" s="468"/>
      <c r="S76" s="281">
        <v>0.6</v>
      </c>
      <c r="T76" s="282"/>
    </row>
    <row r="77" spans="2:23" customFormat="1" ht="81.599999999999994" customHeight="1" x14ac:dyDescent="0.3">
      <c r="B77" s="295" t="s">
        <v>445</v>
      </c>
      <c r="C77" s="289" t="s">
        <v>446</v>
      </c>
      <c r="D77" s="290"/>
      <c r="E77" s="270" t="s">
        <v>579</v>
      </c>
      <c r="F77" s="271"/>
      <c r="G77" s="271"/>
      <c r="H77" s="272"/>
      <c r="I77" s="278" t="s">
        <v>447</v>
      </c>
      <c r="J77" s="279"/>
      <c r="K77" s="279"/>
      <c r="L77" s="279"/>
      <c r="M77" s="279"/>
      <c r="N77" s="279"/>
      <c r="O77" s="279"/>
      <c r="P77" s="279"/>
      <c r="Q77" s="279"/>
      <c r="R77" s="280"/>
      <c r="S77" s="281">
        <v>1</v>
      </c>
      <c r="T77" s="282"/>
    </row>
    <row r="78" spans="2:23" customFormat="1" ht="137.4" customHeight="1" x14ac:dyDescent="0.3">
      <c r="B78" s="296"/>
      <c r="C78" s="291"/>
      <c r="D78" s="292"/>
      <c r="E78" s="270" t="s">
        <v>580</v>
      </c>
      <c r="F78" s="271"/>
      <c r="G78" s="271"/>
      <c r="H78" s="272"/>
      <c r="I78" s="463" t="s">
        <v>627</v>
      </c>
      <c r="J78" s="464"/>
      <c r="K78" s="464"/>
      <c r="L78" s="464"/>
      <c r="M78" s="464"/>
      <c r="N78" s="464"/>
      <c r="O78" s="464"/>
      <c r="P78" s="464"/>
      <c r="Q78" s="464"/>
      <c r="R78" s="465"/>
      <c r="S78" s="433">
        <v>1</v>
      </c>
      <c r="T78" s="434"/>
    </row>
    <row r="79" spans="2:23" customFormat="1" ht="96" customHeight="1" x14ac:dyDescent="0.3">
      <c r="B79" s="297"/>
      <c r="C79" s="293"/>
      <c r="D79" s="294"/>
      <c r="E79" s="270" t="s">
        <v>580</v>
      </c>
      <c r="F79" s="271"/>
      <c r="G79" s="271"/>
      <c r="H79" s="272"/>
      <c r="I79" s="463" t="s">
        <v>628</v>
      </c>
      <c r="J79" s="464"/>
      <c r="K79" s="464"/>
      <c r="L79" s="464"/>
      <c r="M79" s="464"/>
      <c r="N79" s="464"/>
      <c r="O79" s="464"/>
      <c r="P79" s="464"/>
      <c r="Q79" s="464"/>
      <c r="R79" s="465"/>
      <c r="S79" s="437"/>
      <c r="T79" s="438"/>
    </row>
    <row r="80" spans="2:23" customFormat="1" ht="27" customHeight="1" x14ac:dyDescent="0.3">
      <c r="B80" s="335"/>
      <c r="C80" s="357"/>
      <c r="D80" s="357"/>
      <c r="E80" s="357"/>
      <c r="F80" s="357"/>
      <c r="G80" s="357"/>
      <c r="H80" s="357"/>
      <c r="I80" s="357"/>
      <c r="J80" s="357"/>
      <c r="K80" s="357"/>
      <c r="L80" s="357"/>
      <c r="M80" s="357"/>
      <c r="N80" s="357"/>
      <c r="O80" s="357"/>
      <c r="P80" s="357"/>
      <c r="Q80" s="357"/>
      <c r="R80" s="357"/>
      <c r="S80" s="357"/>
      <c r="T80" s="336"/>
    </row>
    <row r="81" spans="2:20" customFormat="1" ht="27.75" customHeight="1" x14ac:dyDescent="0.3">
      <c r="B81" s="283" t="s">
        <v>132</v>
      </c>
      <c r="C81" s="284"/>
      <c r="D81" s="284"/>
      <c r="E81" s="284"/>
      <c r="F81" s="284"/>
      <c r="G81" s="284"/>
      <c r="H81" s="284"/>
      <c r="I81" s="284"/>
      <c r="J81" s="284"/>
      <c r="K81" s="284"/>
      <c r="L81" s="284"/>
      <c r="M81" s="284"/>
      <c r="N81" s="284"/>
      <c r="O81" s="284"/>
      <c r="P81" s="284"/>
      <c r="Q81" s="284"/>
      <c r="R81" s="284"/>
      <c r="S81" s="284"/>
      <c r="T81" s="285"/>
    </row>
    <row r="82" spans="2:20" customFormat="1" ht="27.75" customHeight="1" x14ac:dyDescent="0.3">
      <c r="B82" s="129" t="s">
        <v>30</v>
      </c>
      <c r="C82" s="283" t="s">
        <v>133</v>
      </c>
      <c r="D82" s="285"/>
      <c r="E82" s="283" t="s">
        <v>581</v>
      </c>
      <c r="F82" s="284"/>
      <c r="G82" s="284"/>
      <c r="H82" s="284"/>
      <c r="I82" s="285"/>
      <c r="J82" s="283" t="s">
        <v>31</v>
      </c>
      <c r="K82" s="284"/>
      <c r="L82" s="284"/>
      <c r="M82" s="284"/>
      <c r="N82" s="284"/>
      <c r="O82" s="284"/>
      <c r="P82" s="284"/>
      <c r="Q82" s="284"/>
      <c r="R82" s="285"/>
      <c r="S82" s="283" t="s">
        <v>32</v>
      </c>
      <c r="T82" s="285"/>
    </row>
    <row r="83" spans="2:20" customFormat="1" ht="228.6" customHeight="1" x14ac:dyDescent="0.3">
      <c r="B83" s="295" t="s">
        <v>36</v>
      </c>
      <c r="C83" s="289" t="s">
        <v>37</v>
      </c>
      <c r="D83" s="290"/>
      <c r="E83" s="283" t="s">
        <v>582</v>
      </c>
      <c r="F83" s="284"/>
      <c r="G83" s="284"/>
      <c r="H83" s="284"/>
      <c r="I83" s="285"/>
      <c r="J83" s="286" t="s">
        <v>732</v>
      </c>
      <c r="K83" s="287"/>
      <c r="L83" s="287"/>
      <c r="M83" s="287"/>
      <c r="N83" s="287"/>
      <c r="O83" s="287"/>
      <c r="P83" s="287"/>
      <c r="Q83" s="287"/>
      <c r="R83" s="288"/>
      <c r="S83" s="281">
        <v>0.95</v>
      </c>
      <c r="T83" s="282"/>
    </row>
    <row r="84" spans="2:20" customFormat="1" ht="74.099999999999994" customHeight="1" x14ac:dyDescent="0.3">
      <c r="B84" s="296"/>
      <c r="C84" s="291"/>
      <c r="D84" s="292"/>
      <c r="E84" s="283" t="s">
        <v>583</v>
      </c>
      <c r="F84" s="284"/>
      <c r="G84" s="284"/>
      <c r="H84" s="284"/>
      <c r="I84" s="285"/>
      <c r="J84" s="286" t="s">
        <v>519</v>
      </c>
      <c r="K84" s="287"/>
      <c r="L84" s="287"/>
      <c r="M84" s="287"/>
      <c r="N84" s="287"/>
      <c r="O84" s="287"/>
      <c r="P84" s="287"/>
      <c r="Q84" s="287"/>
      <c r="R84" s="288"/>
      <c r="S84" s="281">
        <v>1</v>
      </c>
      <c r="T84" s="282"/>
    </row>
    <row r="85" spans="2:20" customFormat="1" ht="129.75" customHeight="1" x14ac:dyDescent="0.3">
      <c r="B85" s="296"/>
      <c r="C85" s="291"/>
      <c r="D85" s="292"/>
      <c r="E85" s="283" t="s">
        <v>584</v>
      </c>
      <c r="F85" s="284"/>
      <c r="G85" s="284"/>
      <c r="H85" s="284"/>
      <c r="I85" s="285"/>
      <c r="J85" s="286" t="s">
        <v>467</v>
      </c>
      <c r="K85" s="287"/>
      <c r="L85" s="287"/>
      <c r="M85" s="287"/>
      <c r="N85" s="287"/>
      <c r="O85" s="287"/>
      <c r="P85" s="287"/>
      <c r="Q85" s="287"/>
      <c r="R85" s="288"/>
      <c r="S85" s="281">
        <v>1</v>
      </c>
      <c r="T85" s="282"/>
    </row>
    <row r="86" spans="2:20" customFormat="1" ht="56.25" customHeight="1" x14ac:dyDescent="0.3">
      <c r="B86" s="296"/>
      <c r="C86" s="291"/>
      <c r="D86" s="292"/>
      <c r="E86" s="283" t="s">
        <v>585</v>
      </c>
      <c r="F86" s="284"/>
      <c r="G86" s="284"/>
      <c r="H86" s="284"/>
      <c r="I86" s="285"/>
      <c r="J86" s="286" t="s">
        <v>134</v>
      </c>
      <c r="K86" s="287"/>
      <c r="L86" s="287"/>
      <c r="M86" s="287"/>
      <c r="N86" s="287"/>
      <c r="O86" s="287"/>
      <c r="P86" s="287"/>
      <c r="Q86" s="287"/>
      <c r="R86" s="288"/>
      <c r="S86" s="281">
        <v>1</v>
      </c>
      <c r="T86" s="282"/>
    </row>
    <row r="87" spans="2:20" customFormat="1" ht="49.5" customHeight="1" x14ac:dyDescent="0.3">
      <c r="B87" s="296"/>
      <c r="C87" s="291"/>
      <c r="D87" s="292"/>
      <c r="E87" s="283" t="s">
        <v>586</v>
      </c>
      <c r="F87" s="284"/>
      <c r="G87" s="284"/>
      <c r="H87" s="284"/>
      <c r="I87" s="285"/>
      <c r="J87" s="286" t="s">
        <v>135</v>
      </c>
      <c r="K87" s="287"/>
      <c r="L87" s="287"/>
      <c r="M87" s="287"/>
      <c r="N87" s="287"/>
      <c r="O87" s="287"/>
      <c r="P87" s="287"/>
      <c r="Q87" s="287"/>
      <c r="R87" s="288"/>
      <c r="S87" s="281">
        <v>1</v>
      </c>
      <c r="T87" s="282"/>
    </row>
    <row r="88" spans="2:20" customFormat="1" ht="34.5" customHeight="1" x14ac:dyDescent="0.3">
      <c r="B88" s="296"/>
      <c r="C88" s="291"/>
      <c r="D88" s="292"/>
      <c r="E88" s="283" t="s">
        <v>587</v>
      </c>
      <c r="F88" s="284"/>
      <c r="G88" s="284"/>
      <c r="H88" s="284"/>
      <c r="I88" s="285"/>
      <c r="J88" s="286" t="s">
        <v>113</v>
      </c>
      <c r="K88" s="287"/>
      <c r="L88" s="287"/>
      <c r="M88" s="287"/>
      <c r="N88" s="287"/>
      <c r="O88" s="287"/>
      <c r="P88" s="287"/>
      <c r="Q88" s="287"/>
      <c r="R88" s="288"/>
      <c r="S88" s="281">
        <v>1</v>
      </c>
      <c r="T88" s="282"/>
    </row>
    <row r="89" spans="2:20" customFormat="1" ht="127.2" customHeight="1" x14ac:dyDescent="0.3">
      <c r="B89" s="296"/>
      <c r="C89" s="291"/>
      <c r="D89" s="292"/>
      <c r="E89" s="270" t="s">
        <v>588</v>
      </c>
      <c r="F89" s="271"/>
      <c r="G89" s="271"/>
      <c r="H89" s="271"/>
      <c r="I89" s="272"/>
      <c r="J89" s="278" t="s">
        <v>682</v>
      </c>
      <c r="K89" s="279"/>
      <c r="L89" s="279"/>
      <c r="M89" s="279"/>
      <c r="N89" s="279"/>
      <c r="O89" s="279"/>
      <c r="P89" s="279"/>
      <c r="Q89" s="279"/>
      <c r="R89" s="280"/>
      <c r="S89" s="281">
        <v>1</v>
      </c>
      <c r="T89" s="282"/>
    </row>
    <row r="90" spans="2:20" customFormat="1" ht="139.5" customHeight="1" x14ac:dyDescent="0.3">
      <c r="B90" s="297"/>
      <c r="C90" s="293"/>
      <c r="D90" s="294"/>
      <c r="E90" s="270" t="s">
        <v>589</v>
      </c>
      <c r="F90" s="271"/>
      <c r="G90" s="271"/>
      <c r="H90" s="271"/>
      <c r="I90" s="272"/>
      <c r="J90" s="278" t="s">
        <v>683</v>
      </c>
      <c r="K90" s="279"/>
      <c r="L90" s="279"/>
      <c r="M90" s="279"/>
      <c r="N90" s="279"/>
      <c r="O90" s="279"/>
      <c r="P90" s="279"/>
      <c r="Q90" s="279"/>
      <c r="R90" s="280"/>
      <c r="S90" s="281">
        <v>1</v>
      </c>
      <c r="T90" s="282"/>
    </row>
    <row r="91" spans="2:20" customFormat="1" ht="163.5" customHeight="1" x14ac:dyDescent="0.3">
      <c r="B91" s="475" t="s">
        <v>38</v>
      </c>
      <c r="C91" s="289" t="s">
        <v>39</v>
      </c>
      <c r="D91" s="290"/>
      <c r="E91" s="283" t="s">
        <v>590</v>
      </c>
      <c r="F91" s="284"/>
      <c r="G91" s="284"/>
      <c r="H91" s="284"/>
      <c r="I91" s="285"/>
      <c r="J91" s="286" t="s">
        <v>542</v>
      </c>
      <c r="K91" s="287"/>
      <c r="L91" s="287"/>
      <c r="M91" s="287"/>
      <c r="N91" s="287"/>
      <c r="O91" s="287"/>
      <c r="P91" s="287"/>
      <c r="Q91" s="287"/>
      <c r="R91" s="288"/>
      <c r="S91" s="281">
        <v>1</v>
      </c>
      <c r="T91" s="282"/>
    </row>
    <row r="92" spans="2:20" customFormat="1" ht="70.95" customHeight="1" x14ac:dyDescent="0.3">
      <c r="B92" s="476"/>
      <c r="C92" s="291"/>
      <c r="D92" s="292"/>
      <c r="E92" s="283" t="s">
        <v>591</v>
      </c>
      <c r="F92" s="284"/>
      <c r="G92" s="284"/>
      <c r="H92" s="284"/>
      <c r="I92" s="285"/>
      <c r="J92" s="286" t="s">
        <v>629</v>
      </c>
      <c r="K92" s="287"/>
      <c r="L92" s="287"/>
      <c r="M92" s="287"/>
      <c r="N92" s="287"/>
      <c r="O92" s="287"/>
      <c r="P92" s="287"/>
      <c r="Q92" s="287"/>
      <c r="R92" s="288"/>
      <c r="S92" s="281">
        <v>1</v>
      </c>
      <c r="T92" s="282"/>
    </row>
    <row r="93" spans="2:20" customFormat="1" ht="30" customHeight="1" x14ac:dyDescent="0.3">
      <c r="B93" s="477"/>
      <c r="C93" s="293"/>
      <c r="D93" s="294"/>
      <c r="E93" s="283" t="s">
        <v>585</v>
      </c>
      <c r="F93" s="284"/>
      <c r="G93" s="284"/>
      <c r="H93" s="284"/>
      <c r="I93" s="285"/>
      <c r="J93" s="286" t="s">
        <v>114</v>
      </c>
      <c r="K93" s="287"/>
      <c r="L93" s="287"/>
      <c r="M93" s="287"/>
      <c r="N93" s="287"/>
      <c r="O93" s="287"/>
      <c r="P93" s="287"/>
      <c r="Q93" s="287"/>
      <c r="R93" s="288"/>
      <c r="S93" s="281">
        <v>1</v>
      </c>
      <c r="T93" s="282"/>
    </row>
    <row r="94" spans="2:20" customFormat="1" ht="242.1" customHeight="1" x14ac:dyDescent="0.3">
      <c r="B94" s="295" t="s">
        <v>40</v>
      </c>
      <c r="C94" s="289" t="s">
        <v>41</v>
      </c>
      <c r="D94" s="290"/>
      <c r="E94" s="283" t="s">
        <v>590</v>
      </c>
      <c r="F94" s="284"/>
      <c r="G94" s="284"/>
      <c r="H94" s="284"/>
      <c r="I94" s="285"/>
      <c r="J94" s="278" t="s">
        <v>492</v>
      </c>
      <c r="K94" s="279"/>
      <c r="L94" s="279"/>
      <c r="M94" s="279"/>
      <c r="N94" s="279"/>
      <c r="O94" s="279"/>
      <c r="P94" s="279"/>
      <c r="Q94" s="279"/>
      <c r="R94" s="280"/>
      <c r="S94" s="281">
        <v>0.9</v>
      </c>
      <c r="T94" s="282"/>
    </row>
    <row r="95" spans="2:20" customFormat="1" ht="27.75" customHeight="1" x14ac:dyDescent="0.3">
      <c r="B95" s="296"/>
      <c r="C95" s="291"/>
      <c r="D95" s="292"/>
      <c r="E95" s="283" t="s">
        <v>583</v>
      </c>
      <c r="F95" s="284"/>
      <c r="G95" s="284"/>
      <c r="H95" s="284"/>
      <c r="I95" s="285"/>
      <c r="J95" s="286" t="s">
        <v>474</v>
      </c>
      <c r="K95" s="287"/>
      <c r="L95" s="287"/>
      <c r="M95" s="287"/>
      <c r="N95" s="287"/>
      <c r="O95" s="287"/>
      <c r="P95" s="287"/>
      <c r="Q95" s="287"/>
      <c r="R95" s="288"/>
      <c r="S95" s="281">
        <v>1</v>
      </c>
      <c r="T95" s="282"/>
    </row>
    <row r="96" spans="2:20" customFormat="1" ht="145.19999999999999" customHeight="1" x14ac:dyDescent="0.3">
      <c r="B96" s="296"/>
      <c r="C96" s="291"/>
      <c r="D96" s="292"/>
      <c r="E96" s="283" t="s">
        <v>592</v>
      </c>
      <c r="F96" s="284"/>
      <c r="G96" s="284"/>
      <c r="H96" s="284"/>
      <c r="I96" s="285"/>
      <c r="J96" s="278" t="s">
        <v>684</v>
      </c>
      <c r="K96" s="279"/>
      <c r="L96" s="279"/>
      <c r="M96" s="279"/>
      <c r="N96" s="279"/>
      <c r="O96" s="279"/>
      <c r="P96" s="279"/>
      <c r="Q96" s="279"/>
      <c r="R96" s="280"/>
      <c r="S96" s="281">
        <v>0.83</v>
      </c>
      <c r="T96" s="282"/>
    </row>
    <row r="97" spans="1:20" customFormat="1" ht="39" customHeight="1" x14ac:dyDescent="0.3">
      <c r="B97" s="296"/>
      <c r="C97" s="291"/>
      <c r="D97" s="292"/>
      <c r="E97" s="283" t="s">
        <v>593</v>
      </c>
      <c r="F97" s="284"/>
      <c r="G97" s="284"/>
      <c r="H97" s="284"/>
      <c r="I97" s="285"/>
      <c r="J97" s="286" t="s">
        <v>493</v>
      </c>
      <c r="K97" s="287"/>
      <c r="L97" s="287"/>
      <c r="M97" s="287"/>
      <c r="N97" s="287"/>
      <c r="O97" s="287"/>
      <c r="P97" s="287"/>
      <c r="Q97" s="287"/>
      <c r="R97" s="288"/>
      <c r="S97" s="281">
        <v>1</v>
      </c>
      <c r="T97" s="282"/>
    </row>
    <row r="98" spans="1:20" customFormat="1" ht="36.6" customHeight="1" x14ac:dyDescent="0.3">
      <c r="B98" s="296"/>
      <c r="C98" s="291"/>
      <c r="D98" s="292"/>
      <c r="E98" s="283" t="s">
        <v>585</v>
      </c>
      <c r="F98" s="284"/>
      <c r="G98" s="284"/>
      <c r="H98" s="284"/>
      <c r="I98" s="285"/>
      <c r="J98" s="286" t="s">
        <v>483</v>
      </c>
      <c r="K98" s="287"/>
      <c r="L98" s="287"/>
      <c r="M98" s="287"/>
      <c r="N98" s="287"/>
      <c r="O98" s="287"/>
      <c r="P98" s="287"/>
      <c r="Q98" s="287"/>
      <c r="R98" s="288"/>
      <c r="S98" s="281">
        <v>1</v>
      </c>
      <c r="T98" s="282"/>
    </row>
    <row r="99" spans="1:20" customFormat="1" ht="51" customHeight="1" x14ac:dyDescent="0.3">
      <c r="B99" s="296"/>
      <c r="C99" s="291"/>
      <c r="D99" s="292"/>
      <c r="E99" s="283" t="s">
        <v>586</v>
      </c>
      <c r="F99" s="284"/>
      <c r="G99" s="284"/>
      <c r="H99" s="284"/>
      <c r="I99" s="285"/>
      <c r="J99" s="286" t="s">
        <v>115</v>
      </c>
      <c r="K99" s="287"/>
      <c r="L99" s="287"/>
      <c r="M99" s="287"/>
      <c r="N99" s="287"/>
      <c r="O99" s="287"/>
      <c r="P99" s="287"/>
      <c r="Q99" s="287"/>
      <c r="R99" s="288"/>
      <c r="S99" s="281">
        <v>1</v>
      </c>
      <c r="T99" s="282"/>
    </row>
    <row r="100" spans="1:20" customFormat="1" ht="49.2" customHeight="1" x14ac:dyDescent="0.3">
      <c r="B100" s="296"/>
      <c r="C100" s="291"/>
      <c r="D100" s="292"/>
      <c r="E100" s="283" t="s">
        <v>587</v>
      </c>
      <c r="F100" s="284"/>
      <c r="G100" s="284"/>
      <c r="H100" s="284"/>
      <c r="I100" s="285"/>
      <c r="J100" s="286" t="s">
        <v>494</v>
      </c>
      <c r="K100" s="287"/>
      <c r="L100" s="287"/>
      <c r="M100" s="287"/>
      <c r="N100" s="287"/>
      <c r="O100" s="287"/>
      <c r="P100" s="287"/>
      <c r="Q100" s="287"/>
      <c r="R100" s="288"/>
      <c r="S100" s="281">
        <v>1</v>
      </c>
      <c r="T100" s="282"/>
    </row>
    <row r="101" spans="1:20" customFormat="1" ht="49.2" customHeight="1" x14ac:dyDescent="0.3">
      <c r="B101" s="296"/>
      <c r="C101" s="291"/>
      <c r="D101" s="292"/>
      <c r="E101" s="283" t="s">
        <v>594</v>
      </c>
      <c r="F101" s="284"/>
      <c r="G101" s="284"/>
      <c r="H101" s="284"/>
      <c r="I101" s="285"/>
      <c r="J101" s="286" t="s">
        <v>495</v>
      </c>
      <c r="K101" s="287"/>
      <c r="L101" s="287"/>
      <c r="M101" s="287"/>
      <c r="N101" s="287"/>
      <c r="O101" s="287"/>
      <c r="P101" s="287"/>
      <c r="Q101" s="287"/>
      <c r="R101" s="288"/>
      <c r="S101" s="281">
        <v>1</v>
      </c>
      <c r="T101" s="282"/>
    </row>
    <row r="102" spans="1:20" customFormat="1" ht="49.2" customHeight="1" x14ac:dyDescent="0.3">
      <c r="B102" s="297"/>
      <c r="C102" s="293"/>
      <c r="D102" s="294"/>
      <c r="E102" s="283" t="s">
        <v>595</v>
      </c>
      <c r="F102" s="284"/>
      <c r="G102" s="284"/>
      <c r="H102" s="284"/>
      <c r="I102" s="285"/>
      <c r="J102" s="286" t="s">
        <v>496</v>
      </c>
      <c r="K102" s="287"/>
      <c r="L102" s="287"/>
      <c r="M102" s="287"/>
      <c r="N102" s="287"/>
      <c r="O102" s="287"/>
      <c r="P102" s="287"/>
      <c r="Q102" s="287"/>
      <c r="R102" s="288"/>
      <c r="S102" s="281">
        <v>1</v>
      </c>
      <c r="T102" s="282"/>
    </row>
    <row r="103" spans="1:20" ht="17.25" customHeight="1" x14ac:dyDescent="0.3">
      <c r="B103" s="487"/>
      <c r="C103" s="488"/>
      <c r="D103" s="488"/>
      <c r="E103" s="488"/>
      <c r="F103" s="488"/>
      <c r="G103" s="488"/>
      <c r="H103" s="488"/>
      <c r="I103" s="488"/>
      <c r="J103" s="488"/>
      <c r="K103" s="488"/>
      <c r="L103" s="488"/>
      <c r="M103" s="488"/>
      <c r="N103" s="488"/>
      <c r="O103" s="488"/>
      <c r="P103" s="488"/>
      <c r="Q103" s="488"/>
      <c r="R103" s="488"/>
      <c r="S103" s="488"/>
      <c r="T103" s="489"/>
    </row>
    <row r="104" spans="1:20" ht="28.5" customHeight="1" x14ac:dyDescent="0.3">
      <c r="B104" s="490" t="s">
        <v>30</v>
      </c>
      <c r="C104" s="491"/>
      <c r="D104" s="492" t="s">
        <v>596</v>
      </c>
      <c r="E104" s="493"/>
      <c r="F104" s="493"/>
      <c r="G104" s="493"/>
      <c r="H104" s="493"/>
      <c r="I104" s="493"/>
      <c r="J104" s="494"/>
      <c r="K104" s="492" t="s">
        <v>443</v>
      </c>
      <c r="L104" s="493"/>
      <c r="M104" s="493"/>
      <c r="N104" s="493"/>
      <c r="O104" s="493"/>
      <c r="P104" s="493"/>
      <c r="Q104" s="493"/>
      <c r="R104" s="494"/>
      <c r="S104" s="364" t="s">
        <v>4</v>
      </c>
      <c r="T104" s="365"/>
    </row>
    <row r="105" spans="1:20" ht="121.2" customHeight="1" x14ac:dyDescent="0.3">
      <c r="B105" s="479" t="s">
        <v>34</v>
      </c>
      <c r="C105" s="480"/>
      <c r="D105" s="481" t="s">
        <v>930</v>
      </c>
      <c r="E105" s="482"/>
      <c r="F105" s="482"/>
      <c r="G105" s="482"/>
      <c r="H105" s="482"/>
      <c r="I105" s="482"/>
      <c r="J105" s="483"/>
      <c r="K105" s="484" t="s">
        <v>850</v>
      </c>
      <c r="L105" s="485"/>
      <c r="M105" s="485"/>
      <c r="N105" s="485"/>
      <c r="O105" s="485"/>
      <c r="P105" s="485"/>
      <c r="Q105" s="485"/>
      <c r="R105" s="486"/>
      <c r="S105" s="309" t="s">
        <v>931</v>
      </c>
      <c r="T105" s="310"/>
    </row>
    <row r="106" spans="1:20" ht="25.95" customHeight="1" x14ac:dyDescent="0.3">
      <c r="A106" s="2"/>
      <c r="B106" s="369" t="s">
        <v>42</v>
      </c>
      <c r="C106" s="370"/>
      <c r="D106" s="370"/>
      <c r="E106" s="370"/>
      <c r="F106" s="370"/>
      <c r="G106" s="370"/>
      <c r="H106" s="370"/>
      <c r="I106" s="370"/>
      <c r="J106" s="370"/>
      <c r="K106" s="370"/>
      <c r="L106" s="370"/>
      <c r="M106" s="370"/>
      <c r="N106" s="370"/>
      <c r="O106" s="370"/>
      <c r="P106" s="370"/>
      <c r="Q106" s="370"/>
      <c r="R106" s="370"/>
      <c r="S106" s="370"/>
      <c r="T106" s="371"/>
    </row>
    <row r="107" spans="1:20" ht="24.6" customHeight="1" x14ac:dyDescent="0.3">
      <c r="A107" s="2"/>
      <c r="B107" s="364" t="s">
        <v>43</v>
      </c>
      <c r="C107" s="372"/>
      <c r="D107" s="372"/>
      <c r="E107" s="365"/>
      <c r="F107" s="172" t="s">
        <v>30</v>
      </c>
      <c r="G107" s="364" t="s">
        <v>44</v>
      </c>
      <c r="H107" s="372"/>
      <c r="I107" s="372"/>
      <c r="J107" s="372"/>
      <c r="K107" s="372"/>
      <c r="L107" s="372"/>
      <c r="M107" s="372"/>
      <c r="N107" s="372"/>
      <c r="O107" s="372"/>
      <c r="P107" s="372"/>
      <c r="Q107" s="372"/>
      <c r="R107" s="365"/>
      <c r="S107" s="364" t="s">
        <v>4</v>
      </c>
      <c r="T107" s="365"/>
    </row>
    <row r="108" spans="1:20" ht="37.950000000000003" customHeight="1" x14ac:dyDescent="0.3">
      <c r="A108" s="2"/>
      <c r="B108" s="655" t="s">
        <v>767</v>
      </c>
      <c r="C108" s="655"/>
      <c r="D108" s="655"/>
      <c r="E108" s="655"/>
      <c r="F108" s="239"/>
      <c r="G108" s="674" t="s">
        <v>947</v>
      </c>
      <c r="H108" s="675"/>
      <c r="I108" s="675"/>
      <c r="J108" s="675"/>
      <c r="K108" s="675"/>
      <c r="L108" s="675"/>
      <c r="M108" s="675"/>
      <c r="N108" s="675"/>
      <c r="O108" s="675"/>
      <c r="P108" s="675"/>
      <c r="Q108" s="675"/>
      <c r="R108" s="676"/>
      <c r="S108" s="267"/>
      <c r="T108" s="267"/>
    </row>
    <row r="109" spans="1:20" ht="37.950000000000003" customHeight="1" x14ac:dyDescent="0.3">
      <c r="A109" s="2"/>
      <c r="B109" s="655" t="s">
        <v>856</v>
      </c>
      <c r="C109" s="655"/>
      <c r="D109" s="655"/>
      <c r="E109" s="655"/>
      <c r="F109" s="239"/>
      <c r="G109" s="677"/>
      <c r="H109" s="678"/>
      <c r="I109" s="678"/>
      <c r="J109" s="678"/>
      <c r="K109" s="678"/>
      <c r="L109" s="678"/>
      <c r="M109" s="678"/>
      <c r="N109" s="678"/>
      <c r="O109" s="678"/>
      <c r="P109" s="678"/>
      <c r="Q109" s="678"/>
      <c r="R109" s="679"/>
      <c r="S109" s="267"/>
      <c r="T109" s="267"/>
    </row>
    <row r="110" spans="1:20" ht="37.950000000000003" customHeight="1" x14ac:dyDescent="0.3">
      <c r="A110" s="2"/>
      <c r="B110" s="655" t="s">
        <v>941</v>
      </c>
      <c r="C110" s="655"/>
      <c r="D110" s="655"/>
      <c r="E110" s="655"/>
      <c r="F110" s="239"/>
      <c r="G110" s="677"/>
      <c r="H110" s="678"/>
      <c r="I110" s="678"/>
      <c r="J110" s="678"/>
      <c r="K110" s="678"/>
      <c r="L110" s="678"/>
      <c r="M110" s="678"/>
      <c r="N110" s="678"/>
      <c r="O110" s="678"/>
      <c r="P110" s="678"/>
      <c r="Q110" s="678"/>
      <c r="R110" s="679"/>
      <c r="S110" s="267"/>
      <c r="T110" s="267"/>
    </row>
    <row r="111" spans="1:20" ht="37.950000000000003" customHeight="1" x14ac:dyDescent="0.3">
      <c r="A111" s="2"/>
      <c r="B111" s="655" t="s">
        <v>942</v>
      </c>
      <c r="C111" s="655"/>
      <c r="D111" s="655"/>
      <c r="E111" s="655"/>
      <c r="F111" s="239"/>
      <c r="G111" s="677"/>
      <c r="H111" s="678"/>
      <c r="I111" s="678"/>
      <c r="J111" s="678"/>
      <c r="K111" s="678"/>
      <c r="L111" s="678"/>
      <c r="M111" s="678"/>
      <c r="N111" s="678"/>
      <c r="O111" s="678"/>
      <c r="P111" s="678"/>
      <c r="Q111" s="678"/>
      <c r="R111" s="679"/>
      <c r="S111" s="267"/>
      <c r="T111" s="267"/>
    </row>
    <row r="112" spans="1:20" ht="37.950000000000003" customHeight="1" x14ac:dyDescent="0.3">
      <c r="A112" s="2"/>
      <c r="B112" s="655" t="s">
        <v>943</v>
      </c>
      <c r="C112" s="655"/>
      <c r="D112" s="655"/>
      <c r="E112" s="655"/>
      <c r="F112" s="239"/>
      <c r="G112" s="677"/>
      <c r="H112" s="678"/>
      <c r="I112" s="678"/>
      <c r="J112" s="678"/>
      <c r="K112" s="678"/>
      <c r="L112" s="678"/>
      <c r="M112" s="678"/>
      <c r="N112" s="678"/>
      <c r="O112" s="678"/>
      <c r="P112" s="678"/>
      <c r="Q112" s="678"/>
      <c r="R112" s="679"/>
      <c r="S112" s="267"/>
      <c r="T112" s="267"/>
    </row>
    <row r="113" spans="1:20" ht="37.950000000000003" customHeight="1" x14ac:dyDescent="0.3">
      <c r="A113" s="2"/>
      <c r="B113" s="655" t="s">
        <v>944</v>
      </c>
      <c r="C113" s="655"/>
      <c r="D113" s="655"/>
      <c r="E113" s="655"/>
      <c r="F113" s="239"/>
      <c r="G113" s="677"/>
      <c r="H113" s="678"/>
      <c r="I113" s="678"/>
      <c r="J113" s="678"/>
      <c r="K113" s="678"/>
      <c r="L113" s="678"/>
      <c r="M113" s="678"/>
      <c r="N113" s="678"/>
      <c r="O113" s="678"/>
      <c r="P113" s="678"/>
      <c r="Q113" s="678"/>
      <c r="R113" s="679"/>
      <c r="S113" s="267"/>
      <c r="T113" s="267"/>
    </row>
    <row r="114" spans="1:20" ht="37.950000000000003" customHeight="1" x14ac:dyDescent="0.3">
      <c r="A114" s="2"/>
      <c r="B114" s="655" t="s">
        <v>945</v>
      </c>
      <c r="C114" s="655"/>
      <c r="D114" s="655"/>
      <c r="E114" s="655"/>
      <c r="F114" s="239"/>
      <c r="G114" s="677"/>
      <c r="H114" s="678"/>
      <c r="I114" s="678"/>
      <c r="J114" s="678"/>
      <c r="K114" s="678"/>
      <c r="L114" s="678"/>
      <c r="M114" s="678"/>
      <c r="N114" s="678"/>
      <c r="O114" s="678"/>
      <c r="P114" s="678"/>
      <c r="Q114" s="678"/>
      <c r="R114" s="679"/>
      <c r="S114" s="267"/>
      <c r="T114" s="267"/>
    </row>
    <row r="115" spans="1:20" ht="37.950000000000003" customHeight="1" x14ac:dyDescent="0.3">
      <c r="A115" s="2"/>
      <c r="B115" s="655" t="s">
        <v>822</v>
      </c>
      <c r="C115" s="655"/>
      <c r="D115" s="655"/>
      <c r="E115" s="655"/>
      <c r="F115" s="239"/>
      <c r="G115" s="677"/>
      <c r="H115" s="678"/>
      <c r="I115" s="678"/>
      <c r="J115" s="678"/>
      <c r="K115" s="678"/>
      <c r="L115" s="678"/>
      <c r="M115" s="678"/>
      <c r="N115" s="678"/>
      <c r="O115" s="678"/>
      <c r="P115" s="678"/>
      <c r="Q115" s="678"/>
      <c r="R115" s="679"/>
      <c r="S115" s="267"/>
      <c r="T115" s="267"/>
    </row>
    <row r="116" spans="1:20" ht="37.950000000000003" customHeight="1" x14ac:dyDescent="0.3">
      <c r="A116" s="2"/>
      <c r="B116" s="655" t="s">
        <v>946</v>
      </c>
      <c r="C116" s="655"/>
      <c r="D116" s="655"/>
      <c r="E116" s="655"/>
      <c r="F116" s="239"/>
      <c r="G116" s="677"/>
      <c r="H116" s="678"/>
      <c r="I116" s="678"/>
      <c r="J116" s="678"/>
      <c r="K116" s="678"/>
      <c r="L116" s="678"/>
      <c r="M116" s="678"/>
      <c r="N116" s="678"/>
      <c r="O116" s="678"/>
      <c r="P116" s="678"/>
      <c r="Q116" s="678"/>
      <c r="R116" s="679"/>
      <c r="S116" s="267"/>
      <c r="T116" s="267"/>
    </row>
    <row r="117" spans="1:20" ht="37.950000000000003" customHeight="1" x14ac:dyDescent="0.3">
      <c r="A117" s="2"/>
      <c r="B117" s="655" t="s">
        <v>822</v>
      </c>
      <c r="C117" s="655"/>
      <c r="D117" s="655"/>
      <c r="E117" s="655"/>
      <c r="F117" s="239"/>
      <c r="G117" s="677"/>
      <c r="H117" s="678"/>
      <c r="I117" s="678"/>
      <c r="J117" s="678"/>
      <c r="K117" s="678"/>
      <c r="L117" s="678"/>
      <c r="M117" s="678"/>
      <c r="N117" s="678"/>
      <c r="O117" s="678"/>
      <c r="P117" s="678"/>
      <c r="Q117" s="678"/>
      <c r="R117" s="679"/>
      <c r="S117" s="267"/>
      <c r="T117" s="267"/>
    </row>
    <row r="118" spans="1:20" ht="37.950000000000003" customHeight="1" x14ac:dyDescent="0.3">
      <c r="A118" s="2"/>
      <c r="B118" s="683" t="s">
        <v>881</v>
      </c>
      <c r="C118" s="683"/>
      <c r="D118" s="683"/>
      <c r="E118" s="683"/>
      <c r="F118" s="239"/>
      <c r="G118" s="680"/>
      <c r="H118" s="681"/>
      <c r="I118" s="681"/>
      <c r="J118" s="681"/>
      <c r="K118" s="681"/>
      <c r="L118" s="681"/>
      <c r="M118" s="681"/>
      <c r="N118" s="681"/>
      <c r="O118" s="681"/>
      <c r="P118" s="681"/>
      <c r="Q118" s="681"/>
      <c r="R118" s="682"/>
      <c r="S118" s="267"/>
      <c r="T118" s="267"/>
    </row>
    <row r="119" spans="1:20" ht="15" customHeight="1" x14ac:dyDescent="0.3">
      <c r="B119" s="86"/>
      <c r="C119" s="81"/>
      <c r="D119" s="81"/>
      <c r="E119" s="81"/>
      <c r="F119" s="81"/>
      <c r="G119" s="81"/>
      <c r="H119" s="81"/>
      <c r="I119" s="81"/>
      <c r="J119" s="81"/>
      <c r="K119" s="81"/>
      <c r="L119" s="81"/>
      <c r="M119" s="81"/>
      <c r="N119" s="81"/>
      <c r="O119" s="81"/>
      <c r="P119" s="81"/>
      <c r="Q119" s="81"/>
      <c r="R119" s="81"/>
      <c r="S119" s="81"/>
      <c r="T119" s="82"/>
    </row>
    <row r="120" spans="1:20" ht="25.5" customHeight="1" x14ac:dyDescent="0.3">
      <c r="B120" s="366" t="s">
        <v>456</v>
      </c>
      <c r="C120" s="367"/>
      <c r="D120" s="367"/>
      <c r="E120" s="367"/>
      <c r="F120" s="367"/>
      <c r="G120" s="367"/>
      <c r="H120" s="367"/>
      <c r="I120" s="367"/>
      <c r="J120" s="367"/>
      <c r="K120" s="367"/>
      <c r="L120" s="367"/>
      <c r="M120" s="367"/>
      <c r="N120" s="367"/>
      <c r="O120" s="367"/>
      <c r="P120" s="367"/>
      <c r="Q120" s="367"/>
      <c r="R120" s="367"/>
      <c r="S120" s="367"/>
      <c r="T120" s="368"/>
    </row>
    <row r="121" spans="1:20" ht="29.25" customHeight="1" x14ac:dyDescent="0.3">
      <c r="B121" s="347" t="s">
        <v>45</v>
      </c>
      <c r="C121" s="349"/>
      <c r="D121" s="311" t="s">
        <v>597</v>
      </c>
      <c r="E121" s="312"/>
      <c r="F121" s="312"/>
      <c r="G121" s="312"/>
      <c r="H121" s="312"/>
      <c r="I121" s="312"/>
      <c r="J121" s="313"/>
      <c r="K121" s="311" t="s">
        <v>46</v>
      </c>
      <c r="L121" s="312"/>
      <c r="M121" s="312"/>
      <c r="N121" s="312"/>
      <c r="O121" s="312"/>
      <c r="P121" s="312"/>
      <c r="Q121" s="312"/>
      <c r="R121" s="313"/>
      <c r="S121" s="311" t="s">
        <v>4</v>
      </c>
      <c r="T121" s="313"/>
    </row>
    <row r="122" spans="1:20" ht="30" customHeight="1" x14ac:dyDescent="0.3">
      <c r="B122" s="301" t="s">
        <v>514</v>
      </c>
      <c r="C122" s="302"/>
      <c r="D122" s="303" t="s">
        <v>598</v>
      </c>
      <c r="E122" s="304"/>
      <c r="F122" s="304"/>
      <c r="G122" s="304"/>
      <c r="H122" s="304"/>
      <c r="I122" s="304"/>
      <c r="J122" s="305"/>
      <c r="K122" s="306" t="s">
        <v>515</v>
      </c>
      <c r="L122" s="307"/>
      <c r="M122" s="307"/>
      <c r="N122" s="307"/>
      <c r="O122" s="307"/>
      <c r="P122" s="307"/>
      <c r="Q122" s="307"/>
      <c r="R122" s="308"/>
      <c r="S122" s="309" t="s">
        <v>989</v>
      </c>
      <c r="T122" s="310"/>
    </row>
    <row r="123" spans="1:20" ht="43.8" customHeight="1" x14ac:dyDescent="0.3">
      <c r="B123" s="301" t="s">
        <v>9</v>
      </c>
      <c r="C123" s="302"/>
      <c r="D123" s="306" t="s">
        <v>990</v>
      </c>
      <c r="E123" s="307"/>
      <c r="F123" s="307"/>
      <c r="G123" s="307"/>
      <c r="H123" s="307"/>
      <c r="I123" s="307"/>
      <c r="J123" s="308"/>
      <c r="K123" s="306" t="s">
        <v>991</v>
      </c>
      <c r="L123" s="307"/>
      <c r="M123" s="307"/>
      <c r="N123" s="307"/>
      <c r="O123" s="307"/>
      <c r="P123" s="307"/>
      <c r="Q123" s="307"/>
      <c r="R123" s="308"/>
      <c r="S123" s="309">
        <v>43920</v>
      </c>
      <c r="T123" s="310"/>
    </row>
    <row r="124" spans="1:20" ht="33.6" customHeight="1" x14ac:dyDescent="0.3">
      <c r="B124" s="301" t="s">
        <v>10</v>
      </c>
      <c r="C124" s="302"/>
      <c r="D124" s="303" t="s">
        <v>992</v>
      </c>
      <c r="E124" s="304"/>
      <c r="F124" s="304"/>
      <c r="G124" s="304"/>
      <c r="H124" s="304"/>
      <c r="I124" s="304"/>
      <c r="J124" s="305"/>
      <c r="K124" s="306" t="s">
        <v>993</v>
      </c>
      <c r="L124" s="307"/>
      <c r="M124" s="307"/>
      <c r="N124" s="307"/>
      <c r="O124" s="307"/>
      <c r="P124" s="307"/>
      <c r="Q124" s="307"/>
      <c r="R124" s="308"/>
      <c r="S124" s="309">
        <v>43921</v>
      </c>
      <c r="T124" s="310"/>
    </row>
    <row r="125" spans="1:20" ht="33" customHeight="1" x14ac:dyDescent="0.3">
      <c r="B125" s="301" t="s">
        <v>10</v>
      </c>
      <c r="C125" s="302"/>
      <c r="D125" s="306" t="s">
        <v>994</v>
      </c>
      <c r="E125" s="307"/>
      <c r="F125" s="307"/>
      <c r="G125" s="307"/>
      <c r="H125" s="307"/>
      <c r="I125" s="307"/>
      <c r="J125" s="308"/>
      <c r="K125" s="306" t="s">
        <v>995</v>
      </c>
      <c r="L125" s="307"/>
      <c r="M125" s="307"/>
      <c r="N125" s="307"/>
      <c r="O125" s="307"/>
      <c r="P125" s="307"/>
      <c r="Q125" s="307"/>
      <c r="R125" s="308"/>
      <c r="S125" s="309">
        <v>43921</v>
      </c>
      <c r="T125" s="310"/>
    </row>
    <row r="126" spans="1:20" ht="31.2" customHeight="1" x14ac:dyDescent="0.3">
      <c r="B126" s="301" t="s">
        <v>10</v>
      </c>
      <c r="C126" s="302"/>
      <c r="D126" s="306" t="s">
        <v>996</v>
      </c>
      <c r="E126" s="307"/>
      <c r="F126" s="307"/>
      <c r="G126" s="307"/>
      <c r="H126" s="307"/>
      <c r="I126" s="307"/>
      <c r="J126" s="308"/>
      <c r="K126" s="306" t="s">
        <v>997</v>
      </c>
      <c r="L126" s="307"/>
      <c r="M126" s="307"/>
      <c r="N126" s="307"/>
      <c r="O126" s="307"/>
      <c r="P126" s="307"/>
      <c r="Q126" s="307"/>
      <c r="R126" s="308"/>
      <c r="S126" s="309">
        <v>43921</v>
      </c>
      <c r="T126" s="310"/>
    </row>
    <row r="127" spans="1:20" ht="31.2" customHeight="1" x14ac:dyDescent="0.3">
      <c r="B127" s="301" t="s">
        <v>10</v>
      </c>
      <c r="C127" s="302"/>
      <c r="D127" s="306" t="s">
        <v>998</v>
      </c>
      <c r="E127" s="307"/>
      <c r="F127" s="307"/>
      <c r="G127" s="307"/>
      <c r="H127" s="307"/>
      <c r="I127" s="307"/>
      <c r="J127" s="308"/>
      <c r="K127" s="306" t="s">
        <v>999</v>
      </c>
      <c r="L127" s="307"/>
      <c r="M127" s="307"/>
      <c r="N127" s="307"/>
      <c r="O127" s="307"/>
      <c r="P127" s="307"/>
      <c r="Q127" s="307"/>
      <c r="R127" s="308"/>
      <c r="S127" s="309">
        <v>43921</v>
      </c>
      <c r="T127" s="310"/>
    </row>
    <row r="128" spans="1:20" ht="31.2" customHeight="1" x14ac:dyDescent="0.3">
      <c r="B128" s="301" t="s">
        <v>514</v>
      </c>
      <c r="C128" s="302"/>
      <c r="D128" s="303" t="s">
        <v>786</v>
      </c>
      <c r="E128" s="304"/>
      <c r="F128" s="304"/>
      <c r="G128" s="304"/>
      <c r="H128" s="304"/>
      <c r="I128" s="304"/>
      <c r="J128" s="305"/>
      <c r="K128" s="306" t="s">
        <v>787</v>
      </c>
      <c r="L128" s="307"/>
      <c r="M128" s="307"/>
      <c r="N128" s="307"/>
      <c r="O128" s="307"/>
      <c r="P128" s="307"/>
      <c r="Q128" s="307"/>
      <c r="R128" s="308"/>
      <c r="S128" s="309" t="s">
        <v>989</v>
      </c>
      <c r="T128" s="310"/>
    </row>
    <row r="129" spans="2:20" s="3" customFormat="1" ht="22.5" customHeight="1" x14ac:dyDescent="0.25">
      <c r="B129" s="344" t="s">
        <v>47</v>
      </c>
      <c r="C129" s="345"/>
      <c r="D129" s="345"/>
      <c r="E129" s="345"/>
      <c r="F129" s="345"/>
      <c r="G129" s="345"/>
      <c r="H129" s="345"/>
      <c r="I129" s="345"/>
      <c r="J129" s="345"/>
      <c r="K129" s="345"/>
      <c r="L129" s="345"/>
      <c r="M129" s="345"/>
      <c r="N129" s="345"/>
      <c r="O129" s="345"/>
      <c r="P129" s="345"/>
      <c r="Q129" s="345"/>
      <c r="R129" s="345"/>
      <c r="S129" s="345"/>
      <c r="T129" s="346"/>
    </row>
    <row r="130" spans="2:20" s="6" customFormat="1" ht="22.5" customHeight="1" x14ac:dyDescent="0.25">
      <c r="B130" s="347" t="s">
        <v>48</v>
      </c>
      <c r="C130" s="348"/>
      <c r="D130" s="348"/>
      <c r="E130" s="348"/>
      <c r="F130" s="348"/>
      <c r="G130" s="348"/>
      <c r="H130" s="348"/>
      <c r="I130" s="348"/>
      <c r="J130" s="348"/>
      <c r="K130" s="348"/>
      <c r="L130" s="348"/>
      <c r="M130" s="348"/>
      <c r="N130" s="348"/>
      <c r="O130" s="348"/>
      <c r="P130" s="348"/>
      <c r="Q130" s="348"/>
      <c r="R130" s="348"/>
      <c r="S130" s="348"/>
      <c r="T130" s="349"/>
    </row>
    <row r="131" spans="2:20" s="7" customFormat="1" ht="47.1" customHeight="1" x14ac:dyDescent="0.3">
      <c r="B131" s="350" t="s">
        <v>599</v>
      </c>
      <c r="C131" s="351"/>
      <c r="D131" s="351"/>
      <c r="E131" s="351"/>
      <c r="F131" s="351"/>
      <c r="G131" s="351"/>
      <c r="H131" s="351"/>
      <c r="I131" s="351"/>
      <c r="J131" s="351"/>
      <c r="K131" s="351"/>
      <c r="L131" s="351"/>
      <c r="M131" s="351"/>
      <c r="N131" s="351"/>
      <c r="O131" s="351"/>
      <c r="P131" s="351"/>
      <c r="Q131" s="351"/>
      <c r="R131" s="351"/>
      <c r="S131" s="351"/>
      <c r="T131" s="352"/>
    </row>
    <row r="132" spans="2:20" s="6" customFormat="1" ht="22.5" customHeight="1" x14ac:dyDescent="0.25">
      <c r="B132" s="495"/>
      <c r="C132" s="496"/>
      <c r="D132" s="496"/>
      <c r="E132" s="496"/>
      <c r="F132" s="496"/>
      <c r="G132" s="496"/>
      <c r="H132" s="496"/>
      <c r="I132" s="496"/>
      <c r="J132" s="496"/>
      <c r="K132" s="496"/>
      <c r="L132" s="496"/>
      <c r="M132" s="496"/>
      <c r="N132" s="496"/>
      <c r="O132" s="496"/>
      <c r="P132" s="496"/>
      <c r="Q132" s="496"/>
      <c r="R132" s="496"/>
      <c r="S132" s="496"/>
      <c r="T132" s="497"/>
    </row>
    <row r="133" spans="2:20" s="6" customFormat="1" ht="22.5" customHeight="1" x14ac:dyDescent="0.25">
      <c r="B133" s="498" t="s">
        <v>49</v>
      </c>
      <c r="C133" s="499"/>
      <c r="D133" s="499"/>
      <c r="E133" s="499"/>
      <c r="F133" s="499"/>
      <c r="G133" s="499"/>
      <c r="H133" s="499"/>
      <c r="I133" s="499"/>
      <c r="J133" s="499"/>
      <c r="K133" s="499"/>
      <c r="L133" s="499"/>
      <c r="M133" s="499"/>
      <c r="N133" s="499"/>
      <c r="O133" s="499"/>
      <c r="P133" s="499"/>
      <c r="Q133" s="499"/>
      <c r="R133" s="499"/>
      <c r="S133" s="499"/>
      <c r="T133" s="500"/>
    </row>
    <row r="134" spans="2:20" s="6" customFormat="1" ht="22.5" customHeight="1" x14ac:dyDescent="0.25">
      <c r="B134" s="413" t="s">
        <v>50</v>
      </c>
      <c r="C134" s="413"/>
      <c r="D134" s="311" t="s">
        <v>600</v>
      </c>
      <c r="E134" s="312"/>
      <c r="F134" s="312"/>
      <c r="G134" s="312"/>
      <c r="H134" s="312"/>
      <c r="I134" s="312"/>
      <c r="J134" s="313"/>
      <c r="K134" s="406" t="s">
        <v>25</v>
      </c>
      <c r="L134" s="406"/>
      <c r="M134" s="406"/>
      <c r="N134" s="406"/>
      <c r="O134" s="406"/>
      <c r="P134" s="406"/>
      <c r="Q134" s="406"/>
      <c r="R134" s="406"/>
      <c r="S134" s="311" t="s">
        <v>51</v>
      </c>
      <c r="T134" s="313"/>
    </row>
    <row r="135" spans="2:20" s="6" customFormat="1" ht="277.95" customHeight="1" x14ac:dyDescent="0.25">
      <c r="B135" s="337" t="s">
        <v>52</v>
      </c>
      <c r="C135" s="337"/>
      <c r="D135" s="515" t="s">
        <v>601</v>
      </c>
      <c r="E135" s="516"/>
      <c r="F135" s="516"/>
      <c r="G135" s="516"/>
      <c r="H135" s="516"/>
      <c r="I135" s="516"/>
      <c r="J135" s="517"/>
      <c r="K135" s="514" t="s">
        <v>632</v>
      </c>
      <c r="L135" s="514"/>
      <c r="M135" s="514"/>
      <c r="N135" s="514"/>
      <c r="O135" s="514"/>
      <c r="P135" s="514"/>
      <c r="Q135" s="514"/>
      <c r="R135" s="514"/>
      <c r="S135" s="504" t="s">
        <v>633</v>
      </c>
      <c r="T135" s="505"/>
    </row>
    <row r="136" spans="2:20" s="6" customFormat="1" ht="126.75" customHeight="1" x14ac:dyDescent="0.25">
      <c r="B136" s="337" t="s">
        <v>53</v>
      </c>
      <c r="C136" s="337"/>
      <c r="D136" s="501" t="s">
        <v>602</v>
      </c>
      <c r="E136" s="502"/>
      <c r="F136" s="502"/>
      <c r="G136" s="502"/>
      <c r="H136" s="502"/>
      <c r="I136" s="502"/>
      <c r="J136" s="503"/>
      <c r="K136" s="506" t="s">
        <v>54</v>
      </c>
      <c r="L136" s="506"/>
      <c r="M136" s="506"/>
      <c r="N136" s="506"/>
      <c r="O136" s="506"/>
      <c r="P136" s="506"/>
      <c r="Q136" s="506"/>
      <c r="R136" s="506"/>
      <c r="S136" s="504" t="s">
        <v>633</v>
      </c>
      <c r="T136" s="505"/>
    </row>
    <row r="137" spans="2:20" s="6" customFormat="1" ht="82.5" customHeight="1" x14ac:dyDescent="0.25">
      <c r="B137" s="337" t="s">
        <v>55</v>
      </c>
      <c r="C137" s="337"/>
      <c r="D137" s="501" t="s">
        <v>603</v>
      </c>
      <c r="E137" s="502"/>
      <c r="F137" s="502"/>
      <c r="G137" s="502"/>
      <c r="H137" s="502"/>
      <c r="I137" s="502"/>
      <c r="J137" s="503"/>
      <c r="K137" s="506" t="s">
        <v>56</v>
      </c>
      <c r="L137" s="506"/>
      <c r="M137" s="506"/>
      <c r="N137" s="506"/>
      <c r="O137" s="506"/>
      <c r="P137" s="506"/>
      <c r="Q137" s="506"/>
      <c r="R137" s="506"/>
      <c r="S137" s="521" t="s">
        <v>57</v>
      </c>
      <c r="T137" s="522"/>
    </row>
    <row r="138" spans="2:20" s="6" customFormat="1" ht="329.25" customHeight="1" x14ac:dyDescent="0.25">
      <c r="B138" s="337" t="s">
        <v>22</v>
      </c>
      <c r="C138" s="337"/>
      <c r="D138" s="501" t="s">
        <v>604</v>
      </c>
      <c r="E138" s="502"/>
      <c r="F138" s="502"/>
      <c r="G138" s="502"/>
      <c r="H138" s="502"/>
      <c r="I138" s="502"/>
      <c r="J138" s="503"/>
      <c r="K138" s="523" t="s">
        <v>117</v>
      </c>
      <c r="L138" s="524"/>
      <c r="M138" s="524"/>
      <c r="N138" s="524"/>
      <c r="O138" s="524"/>
      <c r="P138" s="524"/>
      <c r="Q138" s="524"/>
      <c r="R138" s="524"/>
      <c r="S138" s="521" t="s">
        <v>57</v>
      </c>
      <c r="T138" s="522"/>
    </row>
    <row r="139" spans="2:20" s="6" customFormat="1" ht="158.1" customHeight="1" x14ac:dyDescent="0.25">
      <c r="B139" s="337" t="s">
        <v>58</v>
      </c>
      <c r="C139" s="337"/>
      <c r="D139" s="501" t="s">
        <v>605</v>
      </c>
      <c r="E139" s="502"/>
      <c r="F139" s="502"/>
      <c r="G139" s="502"/>
      <c r="H139" s="502"/>
      <c r="I139" s="502"/>
      <c r="J139" s="503"/>
      <c r="K139" s="506" t="s">
        <v>59</v>
      </c>
      <c r="L139" s="506"/>
      <c r="M139" s="506"/>
      <c r="N139" s="506"/>
      <c r="O139" s="506"/>
      <c r="P139" s="506"/>
      <c r="Q139" s="506"/>
      <c r="R139" s="506"/>
      <c r="S139" s="504" t="s">
        <v>60</v>
      </c>
      <c r="T139" s="505"/>
    </row>
    <row r="140" spans="2:20" s="6" customFormat="1" ht="22.5" customHeight="1" x14ac:dyDescent="0.25">
      <c r="B140" s="270"/>
      <c r="C140" s="271"/>
      <c r="D140" s="271"/>
      <c r="E140" s="271"/>
      <c r="F140" s="271"/>
      <c r="G140" s="271"/>
      <c r="H140" s="271"/>
      <c r="I140" s="271"/>
      <c r="J140" s="271"/>
      <c r="K140" s="271"/>
      <c r="L140" s="271"/>
      <c r="M140" s="271"/>
      <c r="N140" s="271"/>
      <c r="O140" s="271"/>
      <c r="P140" s="271"/>
      <c r="Q140" s="271"/>
      <c r="R140" s="271"/>
      <c r="S140" s="271"/>
      <c r="T140" s="272"/>
    </row>
    <row r="141" spans="2:20" s="3" customFormat="1" ht="22.5" customHeight="1" x14ac:dyDescent="0.25">
      <c r="B141" s="498" t="s">
        <v>118</v>
      </c>
      <c r="C141" s="499"/>
      <c r="D141" s="499"/>
      <c r="E141" s="499"/>
      <c r="F141" s="499"/>
      <c r="G141" s="499"/>
      <c r="H141" s="499"/>
      <c r="I141" s="499"/>
      <c r="J141" s="499"/>
      <c r="K141" s="499"/>
      <c r="L141" s="499"/>
      <c r="M141" s="499"/>
      <c r="N141" s="499"/>
      <c r="O141" s="499"/>
      <c r="P141" s="499"/>
      <c r="Q141" s="499"/>
      <c r="R141" s="499"/>
      <c r="S141" s="499"/>
      <c r="T141" s="500"/>
    </row>
    <row r="142" spans="2:20" s="3" customFormat="1" ht="29.25" customHeight="1" x14ac:dyDescent="0.25">
      <c r="B142" s="4"/>
      <c r="C142" s="4"/>
      <c r="D142" s="4"/>
      <c r="E142" s="4"/>
      <c r="F142" s="4"/>
      <c r="G142" s="124"/>
      <c r="H142" s="4"/>
      <c r="I142" s="5"/>
      <c r="J142" s="4"/>
      <c r="K142" s="4"/>
      <c r="L142" s="249"/>
      <c r="M142" s="250"/>
      <c r="N142" s="250"/>
      <c r="O142" s="250"/>
      <c r="P142" s="250"/>
      <c r="Q142" s="250"/>
      <c r="R142" s="250"/>
      <c r="S142" s="250"/>
      <c r="T142" s="251"/>
    </row>
    <row r="143" spans="2:20" s="3" customFormat="1" ht="22.5" customHeight="1" x14ac:dyDescent="0.25">
      <c r="B143" s="314" t="s">
        <v>61</v>
      </c>
      <c r="C143" s="315"/>
      <c r="D143" s="315"/>
      <c r="E143" s="315"/>
      <c r="F143" s="315"/>
      <c r="G143" s="315"/>
      <c r="H143" s="315"/>
      <c r="I143" s="315"/>
      <c r="J143" s="315"/>
      <c r="K143" s="316"/>
      <c r="L143" s="252"/>
      <c r="M143" s="253"/>
      <c r="N143" s="253"/>
      <c r="O143" s="253"/>
      <c r="P143" s="253"/>
      <c r="Q143" s="253"/>
      <c r="R143" s="253"/>
      <c r="S143" s="253"/>
      <c r="T143" s="254"/>
    </row>
    <row r="144" spans="2:20" s="3" customFormat="1" ht="28.5" customHeight="1" x14ac:dyDescent="0.25">
      <c r="B144" s="337" t="s">
        <v>62</v>
      </c>
      <c r="C144" s="337"/>
      <c r="D144" s="337"/>
      <c r="E144" s="314" t="s">
        <v>550</v>
      </c>
      <c r="F144" s="316"/>
      <c r="G144" s="8" t="s">
        <v>63</v>
      </c>
      <c r="H144" s="9" t="s">
        <v>64</v>
      </c>
      <c r="I144" s="10" t="s">
        <v>65</v>
      </c>
      <c r="J144" s="120" t="s">
        <v>66</v>
      </c>
      <c r="K144" s="120" t="s">
        <v>67</v>
      </c>
      <c r="L144" s="252"/>
      <c r="M144" s="253"/>
      <c r="N144" s="253"/>
      <c r="O144" s="253"/>
      <c r="P144" s="253"/>
      <c r="Q144" s="253"/>
      <c r="R144" s="253"/>
      <c r="S144" s="253"/>
      <c r="T144" s="254"/>
    </row>
    <row r="145" spans="2:20" s="3" customFormat="1" ht="25.5" customHeight="1" x14ac:dyDescent="0.25">
      <c r="B145" s="262" t="s">
        <v>68</v>
      </c>
      <c r="C145" s="263"/>
      <c r="D145" s="264"/>
      <c r="E145" s="265">
        <v>38.89</v>
      </c>
      <c r="F145" s="266"/>
      <c r="G145" s="13">
        <f>+E158</f>
        <v>0.51459999999999995</v>
      </c>
      <c r="H145" s="27">
        <f>+G158</f>
        <v>0.63160000000000005</v>
      </c>
      <c r="I145" s="11">
        <v>42684</v>
      </c>
      <c r="J145" s="11">
        <v>44549</v>
      </c>
      <c r="K145" s="12">
        <f t="shared" ref="K145:K152" si="0">+J145-I145</f>
        <v>1865</v>
      </c>
      <c r="L145" s="252"/>
      <c r="M145" s="253"/>
      <c r="N145" s="253"/>
      <c r="O145" s="253"/>
      <c r="P145" s="253"/>
      <c r="Q145" s="253"/>
      <c r="R145" s="253"/>
      <c r="S145" s="253"/>
      <c r="T145" s="254"/>
    </row>
    <row r="146" spans="2:20" s="3" customFormat="1" ht="15" customHeight="1" x14ac:dyDescent="0.25">
      <c r="B146" s="262" t="s">
        <v>69</v>
      </c>
      <c r="C146" s="263"/>
      <c r="D146" s="264"/>
      <c r="E146" s="265">
        <v>21.84</v>
      </c>
      <c r="F146" s="266"/>
      <c r="G146" s="13">
        <f>+F192</f>
        <v>0.45569999999999999</v>
      </c>
      <c r="H146" s="27">
        <f>+H192</f>
        <v>0.53359999999999996</v>
      </c>
      <c r="I146" s="11">
        <v>43044</v>
      </c>
      <c r="J146" s="11">
        <v>44484</v>
      </c>
      <c r="K146" s="12">
        <f t="shared" si="0"/>
        <v>1440</v>
      </c>
      <c r="L146" s="252"/>
      <c r="M146" s="253"/>
      <c r="N146" s="253"/>
      <c r="O146" s="253"/>
      <c r="P146" s="253"/>
      <c r="Q146" s="253"/>
      <c r="R146" s="253"/>
      <c r="S146" s="253"/>
      <c r="T146" s="254"/>
    </row>
    <row r="147" spans="2:20" s="3" customFormat="1" ht="30.75" customHeight="1" x14ac:dyDescent="0.25">
      <c r="B147" s="262" t="s">
        <v>70</v>
      </c>
      <c r="C147" s="263"/>
      <c r="D147" s="264"/>
      <c r="E147" s="265">
        <v>0</v>
      </c>
      <c r="F147" s="266"/>
      <c r="G147" s="223">
        <f>F215</f>
        <v>1</v>
      </c>
      <c r="H147" s="224">
        <f>H215</f>
        <v>1</v>
      </c>
      <c r="I147" s="11">
        <v>42689</v>
      </c>
      <c r="J147" s="11">
        <v>42840</v>
      </c>
      <c r="K147" s="12">
        <f t="shared" si="0"/>
        <v>151</v>
      </c>
      <c r="L147" s="252"/>
      <c r="M147" s="253"/>
      <c r="N147" s="253"/>
      <c r="O147" s="253"/>
      <c r="P147" s="253"/>
      <c r="Q147" s="253"/>
      <c r="R147" s="253"/>
      <c r="S147" s="253"/>
      <c r="T147" s="254"/>
    </row>
    <row r="148" spans="2:20" s="3" customFormat="1" ht="25.5" customHeight="1" x14ac:dyDescent="0.25">
      <c r="B148" s="262" t="s">
        <v>71</v>
      </c>
      <c r="C148" s="263"/>
      <c r="D148" s="264"/>
      <c r="E148" s="265">
        <v>34.69</v>
      </c>
      <c r="F148" s="266"/>
      <c r="G148" s="13">
        <f>+E230</f>
        <v>0.61319999999999997</v>
      </c>
      <c r="H148" s="27">
        <f>+G230</f>
        <v>0.66720000000000002</v>
      </c>
      <c r="I148" s="11">
        <v>42684</v>
      </c>
      <c r="J148" s="11">
        <v>44549</v>
      </c>
      <c r="K148" s="12">
        <f t="shared" si="0"/>
        <v>1865</v>
      </c>
      <c r="L148" s="252"/>
      <c r="M148" s="253"/>
      <c r="N148" s="253"/>
      <c r="O148" s="253"/>
      <c r="P148" s="253"/>
      <c r="Q148" s="253"/>
      <c r="R148" s="253"/>
      <c r="S148" s="253"/>
      <c r="T148" s="254"/>
    </row>
    <row r="149" spans="2:20" s="3" customFormat="1" ht="23.25" customHeight="1" x14ac:dyDescent="0.25">
      <c r="B149" s="262" t="s">
        <v>846</v>
      </c>
      <c r="C149" s="263"/>
      <c r="D149" s="264"/>
      <c r="E149" s="338">
        <v>4.58</v>
      </c>
      <c r="F149" s="339"/>
      <c r="G149" s="223">
        <f>+H252</f>
        <v>1</v>
      </c>
      <c r="H149" s="28">
        <f>+H249</f>
        <v>0.49349999999999999</v>
      </c>
      <c r="I149" s="11">
        <v>42684</v>
      </c>
      <c r="J149" s="11">
        <v>43921</v>
      </c>
      <c r="K149" s="518">
        <f t="shared" si="0"/>
        <v>1237</v>
      </c>
      <c r="L149" s="252"/>
      <c r="M149" s="253"/>
      <c r="N149" s="253"/>
      <c r="O149" s="253"/>
      <c r="P149" s="253"/>
      <c r="Q149" s="253"/>
      <c r="R149" s="253"/>
      <c r="S149" s="253"/>
      <c r="T149" s="254"/>
    </row>
    <row r="150" spans="2:20" s="3" customFormat="1" ht="22.5" customHeight="1" x14ac:dyDescent="0.25">
      <c r="B150" s="262" t="s">
        <v>847</v>
      </c>
      <c r="C150" s="263"/>
      <c r="D150" s="264"/>
      <c r="E150" s="340"/>
      <c r="F150" s="341"/>
      <c r="G150" s="223">
        <f>+F265</f>
        <v>1</v>
      </c>
      <c r="H150" s="28">
        <f>+H265</f>
        <v>1</v>
      </c>
      <c r="I150" s="11">
        <v>42684</v>
      </c>
      <c r="J150" s="11">
        <v>43921</v>
      </c>
      <c r="K150" s="519"/>
      <c r="L150" s="252"/>
      <c r="M150" s="253"/>
      <c r="N150" s="253"/>
      <c r="O150" s="253"/>
      <c r="P150" s="253"/>
      <c r="Q150" s="253"/>
      <c r="R150" s="253"/>
      <c r="S150" s="253"/>
      <c r="T150" s="254"/>
    </row>
    <row r="151" spans="2:20" s="18" customFormat="1" ht="19.5" customHeight="1" x14ac:dyDescent="0.25">
      <c r="B151" s="262" t="s">
        <v>102</v>
      </c>
      <c r="C151" s="263"/>
      <c r="D151" s="264"/>
      <c r="E151" s="342"/>
      <c r="F151" s="343"/>
      <c r="G151" s="223">
        <v>1</v>
      </c>
      <c r="H151" s="28">
        <v>0.9899</v>
      </c>
      <c r="I151" s="14"/>
      <c r="J151" s="14"/>
      <c r="K151" s="520"/>
      <c r="L151" s="252"/>
      <c r="M151" s="253"/>
      <c r="N151" s="253"/>
      <c r="O151" s="253"/>
      <c r="P151" s="253"/>
      <c r="Q151" s="253"/>
      <c r="R151" s="253"/>
      <c r="S151" s="253"/>
      <c r="T151" s="254"/>
    </row>
    <row r="152" spans="2:20" s="18" customFormat="1" ht="21.75" customHeight="1" x14ac:dyDescent="0.3">
      <c r="B152" s="314" t="s">
        <v>72</v>
      </c>
      <c r="C152" s="315"/>
      <c r="D152" s="316"/>
      <c r="E152" s="317">
        <f>SUM(E145:F149)</f>
        <v>100</v>
      </c>
      <c r="F152" s="318"/>
      <c r="G152" s="220">
        <f>+G145*E145+G146*E146+G147*E147+G148*E148+G150*E149</f>
        <v>55.817189999999997</v>
      </c>
      <c r="H152" s="220">
        <f>+H145*E145+H146*E146+H147*E147+H148*E148+H151*E149</f>
        <v>63.895657999999997</v>
      </c>
      <c r="I152" s="221">
        <v>42684</v>
      </c>
      <c r="J152" s="221">
        <v>44549</v>
      </c>
      <c r="K152" s="222">
        <f t="shared" si="0"/>
        <v>1865</v>
      </c>
      <c r="L152" s="252"/>
      <c r="M152" s="253"/>
      <c r="N152" s="253"/>
      <c r="O152" s="253"/>
      <c r="P152" s="253"/>
      <c r="Q152" s="253"/>
      <c r="R152" s="253"/>
      <c r="S152" s="253"/>
      <c r="T152" s="254"/>
    </row>
    <row r="153" spans="2:20" s="18" customFormat="1" x14ac:dyDescent="0.25">
      <c r="B153" s="121"/>
      <c r="C153" s="121"/>
      <c r="D153" s="121"/>
      <c r="E153" s="13"/>
      <c r="F153" s="13"/>
      <c r="G153" s="15"/>
      <c r="H153" s="14"/>
      <c r="I153" s="16"/>
      <c r="J153" s="14"/>
      <c r="K153" s="14"/>
      <c r="L153" s="255"/>
      <c r="M153" s="256"/>
      <c r="N153" s="256"/>
      <c r="O153" s="256"/>
      <c r="P153" s="256"/>
      <c r="Q153" s="256"/>
      <c r="R153" s="256"/>
      <c r="S153" s="256"/>
      <c r="T153" s="257"/>
    </row>
    <row r="154" spans="2:20" s="3" customFormat="1" ht="15" customHeight="1" x14ac:dyDescent="0.25">
      <c r="B154" s="298" t="s">
        <v>73</v>
      </c>
      <c r="C154" s="299"/>
      <c r="D154" s="299"/>
      <c r="E154" s="299"/>
      <c r="F154" s="299"/>
      <c r="G154" s="299"/>
      <c r="H154" s="299"/>
      <c r="I154" s="299"/>
      <c r="J154" s="299"/>
      <c r="K154" s="299"/>
      <c r="L154" s="299"/>
      <c r="M154" s="299"/>
      <c r="N154" s="299"/>
      <c r="O154" s="299"/>
      <c r="P154" s="299"/>
      <c r="Q154" s="299"/>
      <c r="R154" s="299"/>
      <c r="S154" s="299"/>
      <c r="T154" s="300"/>
    </row>
    <row r="155" spans="2:20" s="3" customFormat="1" ht="22.5" customHeight="1" x14ac:dyDescent="0.25">
      <c r="B155" s="323" t="s">
        <v>616</v>
      </c>
      <c r="C155" s="324"/>
      <c r="D155" s="324"/>
      <c r="E155" s="324"/>
      <c r="F155" s="324"/>
      <c r="G155" s="324"/>
      <c r="H155" s="324"/>
      <c r="I155" s="324"/>
      <c r="J155" s="324"/>
      <c r="K155" s="324"/>
      <c r="L155" s="324"/>
      <c r="M155" s="324"/>
      <c r="N155" s="324"/>
      <c r="O155" s="324"/>
      <c r="P155" s="324"/>
      <c r="Q155" s="324"/>
      <c r="R155" s="324"/>
      <c r="S155" s="324"/>
      <c r="T155" s="325"/>
    </row>
    <row r="156" spans="2:20" s="3" customFormat="1" ht="33.75" customHeight="1" x14ac:dyDescent="0.25">
      <c r="B156" s="258" t="s">
        <v>119</v>
      </c>
      <c r="C156" s="259"/>
      <c r="D156" s="259"/>
      <c r="E156" s="259"/>
      <c r="F156" s="259"/>
      <c r="G156" s="259"/>
      <c r="H156" s="259"/>
      <c r="I156" s="259"/>
      <c r="J156" s="259"/>
      <c r="K156" s="260"/>
      <c r="L156" s="326"/>
      <c r="M156" s="327"/>
      <c r="N156" s="327"/>
      <c r="O156" s="327"/>
      <c r="P156" s="327"/>
      <c r="Q156" s="327"/>
      <c r="R156" s="327"/>
      <c r="S156" s="327"/>
      <c r="T156" s="328"/>
    </row>
    <row r="157" spans="2:20" s="3" customFormat="1" ht="22.5" customHeight="1" x14ac:dyDescent="0.25">
      <c r="B157" s="273" t="s">
        <v>74</v>
      </c>
      <c r="C157" s="273"/>
      <c r="D157" s="273"/>
      <c r="E157" s="335" t="s">
        <v>551</v>
      </c>
      <c r="F157" s="336"/>
      <c r="G157" s="273" t="s">
        <v>64</v>
      </c>
      <c r="H157" s="273"/>
      <c r="I157" s="273" t="s">
        <v>75</v>
      </c>
      <c r="J157" s="273"/>
      <c r="K157" s="273"/>
      <c r="L157" s="329"/>
      <c r="M157" s="330"/>
      <c r="N157" s="330"/>
      <c r="O157" s="330"/>
      <c r="P157" s="330"/>
      <c r="Q157" s="330"/>
      <c r="R157" s="330"/>
      <c r="S157" s="330"/>
      <c r="T157" s="331"/>
    </row>
    <row r="158" spans="2:20" s="3" customFormat="1" ht="22.5" customHeight="1" x14ac:dyDescent="0.25">
      <c r="B158" s="319" t="s">
        <v>76</v>
      </c>
      <c r="C158" s="319"/>
      <c r="D158" s="319"/>
      <c r="E158" s="320">
        <f>+G161</f>
        <v>0.51459999999999995</v>
      </c>
      <c r="F158" s="321"/>
      <c r="G158" s="322">
        <v>0.63160000000000005</v>
      </c>
      <c r="H158" s="322"/>
      <c r="I158" s="274">
        <f>E158-G158</f>
        <v>-0.1170000000000001</v>
      </c>
      <c r="J158" s="274"/>
      <c r="K158" s="274"/>
      <c r="L158" s="329"/>
      <c r="M158" s="330"/>
      <c r="N158" s="330"/>
      <c r="O158" s="330"/>
      <c r="P158" s="330"/>
      <c r="Q158" s="330"/>
      <c r="R158" s="330"/>
      <c r="S158" s="330"/>
      <c r="T158" s="331"/>
    </row>
    <row r="159" spans="2:20" s="3" customFormat="1" ht="22.5" customHeight="1" x14ac:dyDescent="0.25">
      <c r="B159" s="270"/>
      <c r="C159" s="271"/>
      <c r="D159" s="271"/>
      <c r="E159" s="271"/>
      <c r="F159" s="271"/>
      <c r="G159" s="271"/>
      <c r="H159" s="271"/>
      <c r="I159" s="271"/>
      <c r="J159" s="271"/>
      <c r="K159" s="272"/>
      <c r="L159" s="329"/>
      <c r="M159" s="330"/>
      <c r="N159" s="330"/>
      <c r="O159" s="330"/>
      <c r="P159" s="330"/>
      <c r="Q159" s="330"/>
      <c r="R159" s="330"/>
      <c r="S159" s="330"/>
      <c r="T159" s="331"/>
    </row>
    <row r="160" spans="2:20" s="3" customFormat="1" ht="32.25" customHeight="1" x14ac:dyDescent="0.25">
      <c r="B160" s="273" t="s">
        <v>77</v>
      </c>
      <c r="C160" s="273"/>
      <c r="D160" s="273" t="s">
        <v>66</v>
      </c>
      <c r="E160" s="273"/>
      <c r="F160" s="117" t="s">
        <v>78</v>
      </c>
      <c r="G160" s="274" t="s">
        <v>79</v>
      </c>
      <c r="H160" s="274"/>
      <c r="I160" s="117" t="s">
        <v>80</v>
      </c>
      <c r="J160" s="274" t="s">
        <v>81</v>
      </c>
      <c r="K160" s="274"/>
      <c r="L160" s="329"/>
      <c r="M160" s="330"/>
      <c r="N160" s="330"/>
      <c r="O160" s="330"/>
      <c r="P160" s="330"/>
      <c r="Q160" s="330"/>
      <c r="R160" s="330"/>
      <c r="S160" s="330"/>
      <c r="T160" s="331"/>
    </row>
    <row r="161" spans="2:20" s="3" customFormat="1" ht="29.25" customHeight="1" x14ac:dyDescent="0.25">
      <c r="B161" s="268">
        <f>I145</f>
        <v>42684</v>
      </c>
      <c r="C161" s="269"/>
      <c r="D161" s="268">
        <f>J145</f>
        <v>44549</v>
      </c>
      <c r="E161" s="269"/>
      <c r="F161" s="17">
        <f>K145</f>
        <v>1865</v>
      </c>
      <c r="G161" s="320">
        <v>0.51459999999999995</v>
      </c>
      <c r="H161" s="353"/>
      <c r="I161" s="353"/>
      <c r="J161" s="353"/>
      <c r="K161" s="321"/>
      <c r="L161" s="329"/>
      <c r="M161" s="330"/>
      <c r="N161" s="330"/>
      <c r="O161" s="330"/>
      <c r="P161" s="330"/>
      <c r="Q161" s="330"/>
      <c r="R161" s="330"/>
      <c r="S161" s="330"/>
      <c r="T161" s="331"/>
    </row>
    <row r="162" spans="2:20" s="3" customFormat="1" ht="25.5" customHeight="1" x14ac:dyDescent="0.25">
      <c r="B162" s="270"/>
      <c r="C162" s="271"/>
      <c r="D162" s="271"/>
      <c r="E162" s="271"/>
      <c r="F162" s="271"/>
      <c r="G162" s="271"/>
      <c r="H162" s="271"/>
      <c r="I162" s="271"/>
      <c r="J162" s="271"/>
      <c r="K162" s="272"/>
      <c r="L162" s="329"/>
      <c r="M162" s="330"/>
      <c r="N162" s="330"/>
      <c r="O162" s="330"/>
      <c r="P162" s="330"/>
      <c r="Q162" s="330"/>
      <c r="R162" s="330"/>
      <c r="S162" s="330"/>
      <c r="T162" s="331"/>
    </row>
    <row r="163" spans="2:20" s="3" customFormat="1" ht="19.5" customHeight="1" x14ac:dyDescent="0.25">
      <c r="B163" s="258" t="s">
        <v>82</v>
      </c>
      <c r="C163" s="259"/>
      <c r="D163" s="259"/>
      <c r="E163" s="259"/>
      <c r="F163" s="259"/>
      <c r="G163" s="259"/>
      <c r="H163" s="259"/>
      <c r="I163" s="259"/>
      <c r="J163" s="259"/>
      <c r="K163" s="260"/>
      <c r="L163" s="332"/>
      <c r="M163" s="333"/>
      <c r="N163" s="333"/>
      <c r="O163" s="333"/>
      <c r="P163" s="333"/>
      <c r="Q163" s="333"/>
      <c r="R163" s="333"/>
      <c r="S163" s="333"/>
      <c r="T163" s="334"/>
    </row>
    <row r="164" spans="2:20" s="3" customFormat="1" ht="22.5" customHeight="1" x14ac:dyDescent="0.25">
      <c r="B164" s="277" t="s">
        <v>83</v>
      </c>
      <c r="C164" s="277"/>
      <c r="D164" s="277"/>
      <c r="E164" s="277"/>
      <c r="F164" s="507" t="s">
        <v>979</v>
      </c>
      <c r="G164" s="507"/>
      <c r="H164" s="507"/>
      <c r="I164" s="507"/>
      <c r="J164" s="508" t="s">
        <v>84</v>
      </c>
      <c r="K164" s="509"/>
      <c r="L164" s="509"/>
      <c r="M164" s="509"/>
      <c r="N164" s="509"/>
      <c r="O164" s="509"/>
      <c r="P164" s="509"/>
      <c r="Q164" s="509"/>
      <c r="R164" s="509"/>
      <c r="S164" s="509"/>
      <c r="T164" s="510"/>
    </row>
    <row r="165" spans="2:20" s="3" customFormat="1" ht="19.5" customHeight="1" x14ac:dyDescent="0.25">
      <c r="B165" s="277" t="s">
        <v>85</v>
      </c>
      <c r="C165" s="277"/>
      <c r="D165" s="277" t="s">
        <v>552</v>
      </c>
      <c r="E165" s="277"/>
      <c r="F165" s="507"/>
      <c r="G165" s="507"/>
      <c r="H165" s="507"/>
      <c r="I165" s="507"/>
      <c r="J165" s="511"/>
      <c r="K165" s="512"/>
      <c r="L165" s="512"/>
      <c r="M165" s="512"/>
      <c r="N165" s="512"/>
      <c r="O165" s="512"/>
      <c r="P165" s="512"/>
      <c r="Q165" s="512"/>
      <c r="R165" s="512"/>
      <c r="S165" s="512"/>
      <c r="T165" s="513"/>
    </row>
    <row r="166" spans="2:20" s="3" customFormat="1" ht="74.400000000000006" customHeight="1" x14ac:dyDescent="0.25">
      <c r="B166" s="247" t="s">
        <v>613</v>
      </c>
      <c r="C166" s="248"/>
      <c r="D166" s="247" t="s">
        <v>948</v>
      </c>
      <c r="E166" s="248"/>
      <c r="F166" s="247" t="s">
        <v>949</v>
      </c>
      <c r="G166" s="261"/>
      <c r="H166" s="261"/>
      <c r="I166" s="248"/>
      <c r="J166" s="241" t="s">
        <v>1003</v>
      </c>
      <c r="K166" s="242"/>
      <c r="L166" s="242"/>
      <c r="M166" s="242"/>
      <c r="N166" s="242"/>
      <c r="O166" s="242"/>
      <c r="P166" s="242"/>
      <c r="Q166" s="242"/>
      <c r="R166" s="242"/>
      <c r="S166" s="242"/>
      <c r="T166" s="243"/>
    </row>
    <row r="167" spans="2:20" s="3" customFormat="1" ht="66.599999999999994" customHeight="1" x14ac:dyDescent="0.25">
      <c r="B167" s="244" t="s">
        <v>1004</v>
      </c>
      <c r="C167" s="245"/>
      <c r="D167" s="18"/>
      <c r="E167" s="18"/>
      <c r="F167" s="244" t="s">
        <v>950</v>
      </c>
      <c r="G167" s="246"/>
      <c r="H167" s="246"/>
      <c r="I167" s="245"/>
      <c r="J167" s="241" t="s">
        <v>1005</v>
      </c>
      <c r="K167" s="242"/>
      <c r="L167" s="242"/>
      <c r="M167" s="242"/>
      <c r="N167" s="242"/>
      <c r="O167" s="242"/>
      <c r="P167" s="242"/>
      <c r="Q167" s="242"/>
      <c r="R167" s="242"/>
      <c r="S167" s="242"/>
      <c r="T167" s="243"/>
    </row>
    <row r="168" spans="2:20" s="3" customFormat="1" ht="45.6" customHeight="1" x14ac:dyDescent="0.25">
      <c r="B168" s="247" t="s">
        <v>952</v>
      </c>
      <c r="C168" s="248"/>
      <c r="D168" s="247"/>
      <c r="E168" s="248"/>
      <c r="F168" s="244" t="s">
        <v>953</v>
      </c>
      <c r="G168" s="246"/>
      <c r="H168" s="246"/>
      <c r="I168" s="245"/>
      <c r="J168" s="241" t="s">
        <v>1006</v>
      </c>
      <c r="K168" s="242"/>
      <c r="L168" s="242"/>
      <c r="M168" s="242"/>
      <c r="N168" s="242"/>
      <c r="O168" s="242"/>
      <c r="P168" s="242"/>
      <c r="Q168" s="242"/>
      <c r="R168" s="242"/>
      <c r="S168" s="242"/>
      <c r="T168" s="243"/>
    </row>
    <row r="169" spans="2:20" s="3" customFormat="1" ht="30" customHeight="1" x14ac:dyDescent="0.25">
      <c r="B169" s="247" t="s">
        <v>1007</v>
      </c>
      <c r="C169" s="248"/>
      <c r="D169" s="247"/>
      <c r="E169" s="248"/>
      <c r="F169" s="244" t="s">
        <v>1008</v>
      </c>
      <c r="G169" s="246"/>
      <c r="H169" s="246"/>
      <c r="I169" s="245"/>
      <c r="J169" s="241" t="s">
        <v>1009</v>
      </c>
      <c r="K169" s="242"/>
      <c r="L169" s="242"/>
      <c r="M169" s="242"/>
      <c r="N169" s="242"/>
      <c r="O169" s="242"/>
      <c r="P169" s="242"/>
      <c r="Q169" s="242"/>
      <c r="R169" s="242"/>
      <c r="S169" s="242"/>
      <c r="T169" s="243"/>
    </row>
    <row r="170" spans="2:20" s="3" customFormat="1" ht="56.4" customHeight="1" x14ac:dyDescent="0.25">
      <c r="B170" s="244" t="s">
        <v>954</v>
      </c>
      <c r="C170" s="245"/>
      <c r="D170" s="247"/>
      <c r="E170" s="248"/>
      <c r="F170" s="244" t="s">
        <v>1010</v>
      </c>
      <c r="G170" s="246"/>
      <c r="H170" s="246"/>
      <c r="I170" s="245"/>
      <c r="J170" s="241" t="s">
        <v>1011</v>
      </c>
      <c r="K170" s="242"/>
      <c r="L170" s="242"/>
      <c r="M170" s="242"/>
      <c r="N170" s="242"/>
      <c r="O170" s="242"/>
      <c r="P170" s="242"/>
      <c r="Q170" s="242"/>
      <c r="R170" s="242"/>
      <c r="S170" s="242"/>
      <c r="T170" s="243"/>
    </row>
    <row r="171" spans="2:20" s="3" customFormat="1" ht="36" customHeight="1" x14ac:dyDescent="0.25">
      <c r="B171" s="244" t="s">
        <v>955</v>
      </c>
      <c r="C171" s="245"/>
      <c r="D171" s="247"/>
      <c r="E171" s="248"/>
      <c r="F171" s="247" t="s">
        <v>956</v>
      </c>
      <c r="G171" s="261"/>
      <c r="H171" s="261"/>
      <c r="I171" s="248"/>
      <c r="J171" s="241" t="s">
        <v>1012</v>
      </c>
      <c r="K171" s="242"/>
      <c r="L171" s="242"/>
      <c r="M171" s="242"/>
      <c r="N171" s="242"/>
      <c r="O171" s="242"/>
      <c r="P171" s="242"/>
      <c r="Q171" s="242"/>
      <c r="R171" s="242"/>
      <c r="S171" s="242"/>
      <c r="T171" s="243"/>
    </row>
    <row r="172" spans="2:20" s="3" customFormat="1" ht="57.6" customHeight="1" x14ac:dyDescent="0.25">
      <c r="B172" s="247" t="s">
        <v>957</v>
      </c>
      <c r="C172" s="248"/>
      <c r="D172" s="247" t="s">
        <v>958</v>
      </c>
      <c r="E172" s="248"/>
      <c r="F172" s="244" t="s">
        <v>959</v>
      </c>
      <c r="G172" s="246"/>
      <c r="H172" s="246"/>
      <c r="I172" s="245"/>
      <c r="J172" s="241" t="s">
        <v>951</v>
      </c>
      <c r="K172" s="242"/>
      <c r="L172" s="242"/>
      <c r="M172" s="242"/>
      <c r="N172" s="242"/>
      <c r="O172" s="242"/>
      <c r="P172" s="242"/>
      <c r="Q172" s="242"/>
      <c r="R172" s="242"/>
      <c r="S172" s="242"/>
      <c r="T172" s="243"/>
    </row>
    <row r="173" spans="2:20" s="3" customFormat="1" ht="56.4" customHeight="1" x14ac:dyDescent="0.25">
      <c r="B173" s="247" t="s">
        <v>1013</v>
      </c>
      <c r="C173" s="248"/>
      <c r="D173" s="247"/>
      <c r="E173" s="248"/>
      <c r="F173" s="244" t="s">
        <v>1008</v>
      </c>
      <c r="G173" s="246"/>
      <c r="H173" s="246"/>
      <c r="I173" s="245"/>
      <c r="J173" s="241" t="s">
        <v>1014</v>
      </c>
      <c r="K173" s="242"/>
      <c r="L173" s="242"/>
      <c r="M173" s="242"/>
      <c r="N173" s="242"/>
      <c r="O173" s="242"/>
      <c r="P173" s="242"/>
      <c r="Q173" s="242"/>
      <c r="R173" s="242"/>
      <c r="S173" s="242"/>
      <c r="T173" s="243"/>
    </row>
    <row r="174" spans="2:20" s="3" customFormat="1" ht="44.4" customHeight="1" x14ac:dyDescent="0.25">
      <c r="B174" s="247" t="s">
        <v>1015</v>
      </c>
      <c r="C174" s="248"/>
      <c r="D174" s="247"/>
      <c r="E174" s="248"/>
      <c r="F174" s="244" t="s">
        <v>1008</v>
      </c>
      <c r="G174" s="246"/>
      <c r="H174" s="246"/>
      <c r="I174" s="245"/>
      <c r="J174" s="241" t="s">
        <v>1016</v>
      </c>
      <c r="K174" s="242"/>
      <c r="L174" s="242"/>
      <c r="M174" s="242"/>
      <c r="N174" s="242"/>
      <c r="O174" s="242"/>
      <c r="P174" s="242"/>
      <c r="Q174" s="242"/>
      <c r="R174" s="242"/>
      <c r="S174" s="242"/>
      <c r="T174" s="243"/>
    </row>
    <row r="175" spans="2:20" s="3" customFormat="1" ht="66.599999999999994" customHeight="1" x14ac:dyDescent="0.25">
      <c r="B175" s="247" t="s">
        <v>1017</v>
      </c>
      <c r="C175" s="248"/>
      <c r="D175" s="247"/>
      <c r="E175" s="248"/>
      <c r="F175" s="244" t="s">
        <v>1008</v>
      </c>
      <c r="G175" s="246"/>
      <c r="H175" s="246"/>
      <c r="I175" s="245"/>
      <c r="J175" s="241" t="s">
        <v>1018</v>
      </c>
      <c r="K175" s="242"/>
      <c r="L175" s="242"/>
      <c r="M175" s="242"/>
      <c r="N175" s="242"/>
      <c r="O175" s="242"/>
      <c r="P175" s="242"/>
      <c r="Q175" s="242"/>
      <c r="R175" s="242"/>
      <c r="S175" s="242"/>
      <c r="T175" s="243"/>
    </row>
    <row r="176" spans="2:20" s="3" customFormat="1" ht="51" customHeight="1" x14ac:dyDescent="0.25">
      <c r="B176" s="247" t="s">
        <v>1019</v>
      </c>
      <c r="C176" s="248"/>
      <c r="D176" s="247"/>
      <c r="E176" s="248"/>
      <c r="F176" s="244" t="s">
        <v>1008</v>
      </c>
      <c r="G176" s="246"/>
      <c r="H176" s="246"/>
      <c r="I176" s="245"/>
      <c r="J176" s="241" t="s">
        <v>1020</v>
      </c>
      <c r="K176" s="242"/>
      <c r="L176" s="242"/>
      <c r="M176" s="242"/>
      <c r="N176" s="242"/>
      <c r="O176" s="242"/>
      <c r="P176" s="242"/>
      <c r="Q176" s="242"/>
      <c r="R176" s="242"/>
      <c r="S176" s="242"/>
      <c r="T176" s="243"/>
    </row>
    <row r="177" spans="2:20" s="3" customFormat="1" ht="51" customHeight="1" x14ac:dyDescent="0.25">
      <c r="B177" s="247" t="s">
        <v>1021</v>
      </c>
      <c r="C177" s="248"/>
      <c r="D177" s="247"/>
      <c r="E177" s="248"/>
      <c r="F177" s="244" t="s">
        <v>1008</v>
      </c>
      <c r="G177" s="246"/>
      <c r="H177" s="246"/>
      <c r="I177" s="245"/>
      <c r="J177" s="241" t="s">
        <v>1022</v>
      </c>
      <c r="K177" s="242"/>
      <c r="L177" s="242"/>
      <c r="M177" s="242"/>
      <c r="N177" s="242"/>
      <c r="O177" s="242"/>
      <c r="P177" s="242"/>
      <c r="Q177" s="242"/>
      <c r="R177" s="242"/>
      <c r="S177" s="242"/>
      <c r="T177" s="243"/>
    </row>
    <row r="178" spans="2:20" s="3" customFormat="1" ht="40.200000000000003" customHeight="1" x14ac:dyDescent="0.25">
      <c r="B178" s="244" t="s">
        <v>960</v>
      </c>
      <c r="C178" s="245"/>
      <c r="D178" s="247"/>
      <c r="E178" s="248"/>
      <c r="F178" s="244" t="s">
        <v>1023</v>
      </c>
      <c r="G178" s="246"/>
      <c r="H178" s="246"/>
      <c r="I178" s="245"/>
      <c r="J178" s="241" t="s">
        <v>961</v>
      </c>
      <c r="K178" s="242"/>
      <c r="L178" s="242"/>
      <c r="M178" s="242"/>
      <c r="N178" s="242"/>
      <c r="O178" s="242"/>
      <c r="P178" s="242"/>
      <c r="Q178" s="242"/>
      <c r="R178" s="242"/>
      <c r="S178" s="242"/>
      <c r="T178" s="243"/>
    </row>
    <row r="179" spans="2:20" s="3" customFormat="1" ht="30.6" customHeight="1" x14ac:dyDescent="0.25">
      <c r="B179" s="247" t="s">
        <v>1024</v>
      </c>
      <c r="C179" s="248"/>
      <c r="D179" s="247"/>
      <c r="E179" s="248"/>
      <c r="F179" s="247" t="s">
        <v>1025</v>
      </c>
      <c r="G179" s="261"/>
      <c r="H179" s="261"/>
      <c r="I179" s="248"/>
      <c r="J179" s="241" t="s">
        <v>1026</v>
      </c>
      <c r="K179" s="242"/>
      <c r="L179" s="242"/>
      <c r="M179" s="242"/>
      <c r="N179" s="242"/>
      <c r="O179" s="242"/>
      <c r="P179" s="242"/>
      <c r="Q179" s="242"/>
      <c r="R179" s="242"/>
      <c r="S179" s="242"/>
      <c r="T179" s="243"/>
    </row>
    <row r="180" spans="2:20" s="3" customFormat="1" ht="31.2" customHeight="1" x14ac:dyDescent="0.25">
      <c r="B180" s="247" t="s">
        <v>962</v>
      </c>
      <c r="C180" s="248"/>
      <c r="D180" s="247" t="s">
        <v>963</v>
      </c>
      <c r="E180" s="248"/>
      <c r="F180" s="247" t="s">
        <v>964</v>
      </c>
      <c r="G180" s="261"/>
      <c r="H180" s="261"/>
      <c r="I180" s="248"/>
      <c r="J180" s="241" t="s">
        <v>951</v>
      </c>
      <c r="K180" s="242"/>
      <c r="L180" s="242"/>
      <c r="M180" s="242"/>
      <c r="N180" s="242"/>
      <c r="O180" s="242"/>
      <c r="P180" s="242"/>
      <c r="Q180" s="242"/>
      <c r="R180" s="242"/>
      <c r="S180" s="242"/>
      <c r="T180" s="243"/>
    </row>
    <row r="181" spans="2:20" s="3" customFormat="1" ht="30.6" customHeight="1" x14ac:dyDescent="0.25">
      <c r="B181" s="247" t="s">
        <v>965</v>
      </c>
      <c r="C181" s="248"/>
      <c r="D181" s="247"/>
      <c r="E181" s="248"/>
      <c r="F181" s="247" t="s">
        <v>966</v>
      </c>
      <c r="G181" s="261"/>
      <c r="H181" s="261"/>
      <c r="I181" s="248"/>
      <c r="J181" s="241" t="s">
        <v>951</v>
      </c>
      <c r="K181" s="242"/>
      <c r="L181" s="242"/>
      <c r="M181" s="242"/>
      <c r="N181" s="242"/>
      <c r="O181" s="242"/>
      <c r="P181" s="242"/>
      <c r="Q181" s="242"/>
      <c r="R181" s="242"/>
      <c r="S181" s="242"/>
      <c r="T181" s="243"/>
    </row>
    <row r="182" spans="2:20" s="3" customFormat="1" ht="30.6" customHeight="1" x14ac:dyDescent="0.25">
      <c r="B182" s="247" t="s">
        <v>967</v>
      </c>
      <c r="C182" s="248"/>
      <c r="D182" s="247"/>
      <c r="E182" s="248"/>
      <c r="F182" s="247" t="s">
        <v>968</v>
      </c>
      <c r="G182" s="261"/>
      <c r="H182" s="261"/>
      <c r="I182" s="248"/>
      <c r="J182" s="241" t="s">
        <v>951</v>
      </c>
      <c r="K182" s="242"/>
      <c r="L182" s="242"/>
      <c r="M182" s="242"/>
      <c r="N182" s="242"/>
      <c r="O182" s="242"/>
      <c r="P182" s="242"/>
      <c r="Q182" s="242"/>
      <c r="R182" s="242"/>
      <c r="S182" s="242"/>
      <c r="T182" s="243"/>
    </row>
    <row r="183" spans="2:20" s="3" customFormat="1" ht="43.8" customHeight="1" x14ac:dyDescent="0.25">
      <c r="B183" s="247" t="s">
        <v>969</v>
      </c>
      <c r="C183" s="248"/>
      <c r="D183" s="247" t="s">
        <v>970</v>
      </c>
      <c r="E183" s="248"/>
      <c r="F183" s="244" t="s">
        <v>971</v>
      </c>
      <c r="G183" s="246"/>
      <c r="H183" s="246"/>
      <c r="I183" s="245"/>
      <c r="J183" s="241" t="s">
        <v>1027</v>
      </c>
      <c r="K183" s="242"/>
      <c r="L183" s="242"/>
      <c r="M183" s="242"/>
      <c r="N183" s="242"/>
      <c r="O183" s="242"/>
      <c r="P183" s="242"/>
      <c r="Q183" s="242"/>
      <c r="R183" s="242"/>
      <c r="S183" s="242"/>
      <c r="T183" s="243"/>
    </row>
    <row r="184" spans="2:20" s="3" customFormat="1" ht="42.6" customHeight="1" x14ac:dyDescent="0.25">
      <c r="B184" s="247" t="s">
        <v>972</v>
      </c>
      <c r="C184" s="248"/>
      <c r="D184" s="247" t="s">
        <v>973</v>
      </c>
      <c r="E184" s="248"/>
      <c r="F184" s="244" t="s">
        <v>971</v>
      </c>
      <c r="G184" s="246"/>
      <c r="H184" s="246"/>
      <c r="I184" s="245"/>
      <c r="J184" s="241" t="s">
        <v>1027</v>
      </c>
      <c r="K184" s="242"/>
      <c r="L184" s="242"/>
      <c r="M184" s="242"/>
      <c r="N184" s="242"/>
      <c r="O184" s="242"/>
      <c r="P184" s="242"/>
      <c r="Q184" s="242"/>
      <c r="R184" s="242"/>
      <c r="S184" s="242"/>
      <c r="T184" s="243"/>
    </row>
    <row r="185" spans="2:20" s="3" customFormat="1" ht="40.799999999999997" customHeight="1" x14ac:dyDescent="0.25">
      <c r="B185" s="247"/>
      <c r="C185" s="248"/>
      <c r="D185" s="247"/>
      <c r="E185" s="248"/>
      <c r="F185" s="247" t="s">
        <v>974</v>
      </c>
      <c r="G185" s="261"/>
      <c r="H185" s="261"/>
      <c r="I185" s="248"/>
      <c r="J185" s="241" t="s">
        <v>975</v>
      </c>
      <c r="K185" s="242"/>
      <c r="L185" s="242"/>
      <c r="M185" s="242"/>
      <c r="N185" s="242"/>
      <c r="O185" s="242"/>
      <c r="P185" s="242"/>
      <c r="Q185" s="242"/>
      <c r="R185" s="242"/>
      <c r="S185" s="242"/>
      <c r="T185" s="243"/>
    </row>
    <row r="186" spans="2:20" s="3" customFormat="1" ht="30.6" customHeight="1" x14ac:dyDescent="0.25">
      <c r="B186" s="247"/>
      <c r="C186" s="248"/>
      <c r="D186" s="247"/>
      <c r="E186" s="248"/>
      <c r="F186" s="247" t="s">
        <v>976</v>
      </c>
      <c r="G186" s="261"/>
      <c r="H186" s="261"/>
      <c r="I186" s="248"/>
      <c r="J186" s="241" t="s">
        <v>977</v>
      </c>
      <c r="K186" s="242"/>
      <c r="L186" s="242"/>
      <c r="M186" s="242"/>
      <c r="N186" s="242"/>
      <c r="O186" s="242"/>
      <c r="P186" s="242"/>
      <c r="Q186" s="242"/>
      <c r="R186" s="242"/>
      <c r="S186" s="242"/>
      <c r="T186" s="243"/>
    </row>
    <row r="187" spans="2:20" s="3" customFormat="1" x14ac:dyDescent="0.25">
      <c r="B187" s="335"/>
      <c r="C187" s="357"/>
      <c r="D187" s="357"/>
      <c r="E187" s="357"/>
      <c r="F187" s="357"/>
      <c r="G187" s="357"/>
      <c r="H187" s="357"/>
      <c r="I187" s="357"/>
      <c r="J187" s="357"/>
      <c r="K187" s="357"/>
      <c r="L187" s="357"/>
      <c r="M187" s="357"/>
      <c r="N187" s="357"/>
      <c r="O187" s="357"/>
      <c r="P187" s="357"/>
      <c r="Q187" s="357"/>
      <c r="R187" s="357"/>
      <c r="S187" s="357"/>
      <c r="T187" s="336"/>
    </row>
    <row r="188" spans="2:20" s="3" customFormat="1" ht="30.45" customHeight="1" x14ac:dyDescent="0.25">
      <c r="B188" s="689" t="s">
        <v>86</v>
      </c>
      <c r="C188" s="690"/>
      <c r="D188" s="690"/>
      <c r="E188" s="690"/>
      <c r="F188" s="690"/>
      <c r="G188" s="690"/>
      <c r="H188" s="690"/>
      <c r="I188" s="690"/>
      <c r="J188" s="690"/>
      <c r="K188" s="690"/>
      <c r="L188" s="690"/>
      <c r="M188" s="690"/>
      <c r="N188" s="690"/>
      <c r="O188" s="690"/>
      <c r="P188" s="690"/>
      <c r="Q188" s="690"/>
      <c r="R188" s="690"/>
      <c r="S188" s="690"/>
      <c r="T188" s="691"/>
    </row>
    <row r="189" spans="2:20" s="3" customFormat="1" ht="41.7" customHeight="1" x14ac:dyDescent="0.25">
      <c r="B189" s="636" t="s">
        <v>87</v>
      </c>
      <c r="C189" s="686" t="s">
        <v>621</v>
      </c>
      <c r="D189" s="687"/>
      <c r="E189" s="687"/>
      <c r="F189" s="687"/>
      <c r="G189" s="687"/>
      <c r="H189" s="687"/>
      <c r="I189" s="687"/>
      <c r="J189" s="687"/>
      <c r="K189" s="687"/>
      <c r="L189" s="687"/>
      <c r="M189" s="687"/>
      <c r="N189" s="687"/>
      <c r="O189" s="687"/>
      <c r="P189" s="687"/>
      <c r="Q189" s="687"/>
      <c r="R189" s="687"/>
      <c r="S189" s="687"/>
      <c r="T189" s="688"/>
    </row>
    <row r="190" spans="2:20" s="3" customFormat="1" ht="22.5" customHeight="1" x14ac:dyDescent="0.25">
      <c r="B190" s="637"/>
      <c r="C190" s="258" t="s">
        <v>119</v>
      </c>
      <c r="D190" s="259"/>
      <c r="E190" s="259"/>
      <c r="F190" s="259"/>
      <c r="G190" s="259"/>
      <c r="H190" s="259"/>
      <c r="I190" s="259"/>
      <c r="J190" s="259"/>
      <c r="K190" s="259"/>
      <c r="L190" s="260"/>
      <c r="M190" s="258"/>
      <c r="N190" s="259"/>
      <c r="O190" s="259"/>
      <c r="P190" s="259"/>
      <c r="Q190" s="259"/>
      <c r="R190" s="259"/>
      <c r="S190" s="259"/>
      <c r="T190" s="260"/>
    </row>
    <row r="191" spans="2:20" s="3" customFormat="1" ht="22.5" customHeight="1" x14ac:dyDescent="0.25">
      <c r="B191" s="637"/>
      <c r="C191" s="273" t="s">
        <v>74</v>
      </c>
      <c r="D191" s="273"/>
      <c r="E191" s="273"/>
      <c r="F191" s="273" t="s">
        <v>551</v>
      </c>
      <c r="G191" s="273"/>
      <c r="H191" s="273" t="s">
        <v>64</v>
      </c>
      <c r="I191" s="273"/>
      <c r="J191" s="273" t="s">
        <v>88</v>
      </c>
      <c r="K191" s="273"/>
      <c r="L191" s="273"/>
      <c r="M191" s="289"/>
      <c r="N191" s="382"/>
      <c r="O191" s="382"/>
      <c r="P191" s="382"/>
      <c r="Q191" s="382"/>
      <c r="R191" s="382"/>
      <c r="S191" s="382"/>
      <c r="T191" s="290"/>
    </row>
    <row r="192" spans="2:20" s="3" customFormat="1" ht="22.5" customHeight="1" x14ac:dyDescent="0.25">
      <c r="B192" s="637"/>
      <c r="C192" s="319" t="s">
        <v>76</v>
      </c>
      <c r="D192" s="319"/>
      <c r="E192" s="319"/>
      <c r="F192" s="322">
        <f>+H195/100</f>
        <v>0.45569999999999999</v>
      </c>
      <c r="G192" s="322"/>
      <c r="H192" s="322">
        <v>0.53359999999999996</v>
      </c>
      <c r="I192" s="322"/>
      <c r="J192" s="274">
        <f>F192-H192</f>
        <v>-7.7899999999999969E-2</v>
      </c>
      <c r="K192" s="274"/>
      <c r="L192" s="274"/>
      <c r="M192" s="291"/>
      <c r="N192" s="425"/>
      <c r="O192" s="425"/>
      <c r="P192" s="425"/>
      <c r="Q192" s="425"/>
      <c r="R192" s="425"/>
      <c r="S192" s="425"/>
      <c r="T192" s="292"/>
    </row>
    <row r="193" spans="2:20" s="3" customFormat="1" ht="22.5" customHeight="1" x14ac:dyDescent="0.25">
      <c r="B193" s="637"/>
      <c r="C193" s="115"/>
      <c r="D193" s="115"/>
      <c r="E193" s="115"/>
      <c r="F193" s="114"/>
      <c r="G193" s="114"/>
      <c r="H193" s="114"/>
      <c r="I193" s="114"/>
      <c r="J193" s="114"/>
      <c r="K193" s="114"/>
      <c r="L193" s="114"/>
      <c r="M193" s="291"/>
      <c r="N193" s="425"/>
      <c r="O193" s="425"/>
      <c r="P193" s="425"/>
      <c r="Q193" s="425"/>
      <c r="R193" s="425"/>
      <c r="S193" s="425"/>
      <c r="T193" s="292"/>
    </row>
    <row r="194" spans="2:20" s="3" customFormat="1" ht="27" customHeight="1" x14ac:dyDescent="0.25">
      <c r="B194" s="637"/>
      <c r="C194" s="273" t="s">
        <v>77</v>
      </c>
      <c r="D194" s="273"/>
      <c r="E194" s="335" t="s">
        <v>66</v>
      </c>
      <c r="F194" s="336"/>
      <c r="G194" s="117" t="s">
        <v>78</v>
      </c>
      <c r="H194" s="274" t="s">
        <v>79</v>
      </c>
      <c r="I194" s="274"/>
      <c r="J194" s="117" t="s">
        <v>80</v>
      </c>
      <c r="K194" s="274" t="s">
        <v>81</v>
      </c>
      <c r="L194" s="274"/>
      <c r="M194" s="291"/>
      <c r="N194" s="425"/>
      <c r="O194" s="425"/>
      <c r="P194" s="425"/>
      <c r="Q194" s="425"/>
      <c r="R194" s="425"/>
      <c r="S194" s="425"/>
      <c r="T194" s="292"/>
    </row>
    <row r="195" spans="2:20" s="3" customFormat="1" ht="30" customHeight="1" x14ac:dyDescent="0.25">
      <c r="B195" s="637"/>
      <c r="C195" s="268">
        <f>I146</f>
        <v>43044</v>
      </c>
      <c r="D195" s="268"/>
      <c r="E195" s="632">
        <f>J146</f>
        <v>44484</v>
      </c>
      <c r="F195" s="633"/>
      <c r="G195" s="17">
        <f>K146</f>
        <v>1440</v>
      </c>
      <c r="H195" s="624">
        <v>45.57</v>
      </c>
      <c r="I195" s="625"/>
      <c r="J195" s="625"/>
      <c r="K195" s="625"/>
      <c r="L195" s="626"/>
      <c r="M195" s="291"/>
      <c r="N195" s="425"/>
      <c r="O195" s="425"/>
      <c r="P195" s="425"/>
      <c r="Q195" s="425"/>
      <c r="R195" s="425"/>
      <c r="S195" s="425"/>
      <c r="T195" s="292"/>
    </row>
    <row r="196" spans="2:20" s="3" customFormat="1" ht="25.5" customHeight="1" x14ac:dyDescent="0.25">
      <c r="B196" s="637"/>
      <c r="C196" s="115"/>
      <c r="D196" s="116"/>
      <c r="E196" s="113"/>
      <c r="F196" s="17"/>
      <c r="G196" s="20"/>
      <c r="H196" s="20"/>
      <c r="I196" s="17"/>
      <c r="J196" s="19"/>
      <c r="K196" s="19"/>
      <c r="L196" s="114"/>
      <c r="M196" s="291"/>
      <c r="N196" s="425"/>
      <c r="O196" s="425"/>
      <c r="P196" s="425"/>
      <c r="Q196" s="425"/>
      <c r="R196" s="425"/>
      <c r="S196" s="425"/>
      <c r="T196" s="292"/>
    </row>
    <row r="197" spans="2:20" s="3" customFormat="1" ht="19.5" customHeight="1" x14ac:dyDescent="0.25">
      <c r="B197" s="637"/>
      <c r="C197" s="258" t="s">
        <v>82</v>
      </c>
      <c r="D197" s="259"/>
      <c r="E197" s="259"/>
      <c r="F197" s="259"/>
      <c r="G197" s="259"/>
      <c r="H197" s="259"/>
      <c r="I197" s="259"/>
      <c r="J197" s="259"/>
      <c r="K197" s="259"/>
      <c r="L197" s="260"/>
      <c r="M197" s="293"/>
      <c r="N197" s="383"/>
      <c r="O197" s="383"/>
      <c r="P197" s="383"/>
      <c r="Q197" s="383"/>
      <c r="R197" s="383"/>
      <c r="S197" s="383"/>
      <c r="T197" s="294"/>
    </row>
    <row r="198" spans="2:20" s="3" customFormat="1" ht="22.5" customHeight="1" x14ac:dyDescent="0.25">
      <c r="B198" s="637"/>
      <c r="C198" s="495" t="s">
        <v>83</v>
      </c>
      <c r="D198" s="496"/>
      <c r="E198" s="496"/>
      <c r="F198" s="497"/>
      <c r="G198" s="507" t="s">
        <v>978</v>
      </c>
      <c r="H198" s="507"/>
      <c r="I198" s="507"/>
      <c r="J198" s="507"/>
      <c r="K198" s="507" t="s">
        <v>84</v>
      </c>
      <c r="L198" s="507"/>
      <c r="M198" s="507"/>
      <c r="N198" s="507"/>
      <c r="O198" s="507"/>
      <c r="P198" s="507"/>
      <c r="Q198" s="507"/>
      <c r="R198" s="507"/>
      <c r="S198" s="507"/>
      <c r="T198" s="507"/>
    </row>
    <row r="199" spans="2:20" ht="35.25" customHeight="1" x14ac:dyDescent="0.3">
      <c r="B199" s="637"/>
      <c r="C199" s="277" t="s">
        <v>85</v>
      </c>
      <c r="D199" s="277"/>
      <c r="E199" s="495" t="s">
        <v>552</v>
      </c>
      <c r="F199" s="497"/>
      <c r="G199" s="507"/>
      <c r="H199" s="507"/>
      <c r="I199" s="507"/>
      <c r="J199" s="507"/>
      <c r="K199" s="507"/>
      <c r="L199" s="507"/>
      <c r="M199" s="507"/>
      <c r="N199" s="507"/>
      <c r="O199" s="507"/>
      <c r="P199" s="507"/>
      <c r="Q199" s="507"/>
      <c r="R199" s="507"/>
      <c r="S199" s="507"/>
      <c r="T199" s="507"/>
    </row>
    <row r="200" spans="2:20" ht="35.25" customHeight="1" x14ac:dyDescent="0.3">
      <c r="B200" s="637"/>
      <c r="C200" s="684" t="s">
        <v>1028</v>
      </c>
      <c r="D200" s="685"/>
      <c r="E200" s="606" t="s">
        <v>1029</v>
      </c>
      <c r="F200" s="607"/>
      <c r="G200" s="627" t="s">
        <v>1030</v>
      </c>
      <c r="H200" s="246"/>
      <c r="I200" s="246"/>
      <c r="J200" s="245"/>
      <c r="K200" s="605" t="s">
        <v>1031</v>
      </c>
      <c r="L200" s="605"/>
      <c r="M200" s="605"/>
      <c r="N200" s="605"/>
      <c r="O200" s="605"/>
      <c r="P200" s="605"/>
      <c r="Q200" s="605"/>
      <c r="R200" s="605"/>
      <c r="S200" s="605"/>
      <c r="T200" s="605"/>
    </row>
    <row r="201" spans="2:20" ht="35.25" customHeight="1" x14ac:dyDescent="0.3">
      <c r="B201" s="637"/>
      <c r="C201" s="684" t="s">
        <v>1032</v>
      </c>
      <c r="D201" s="685"/>
      <c r="E201" s="606" t="s">
        <v>1008</v>
      </c>
      <c r="F201" s="607"/>
      <c r="G201" s="627" t="s">
        <v>1033</v>
      </c>
      <c r="H201" s="246"/>
      <c r="I201" s="246"/>
      <c r="J201" s="245"/>
      <c r="K201" s="605" t="s">
        <v>1034</v>
      </c>
      <c r="L201" s="605"/>
      <c r="M201" s="605"/>
      <c r="N201" s="605"/>
      <c r="O201" s="605"/>
      <c r="P201" s="605"/>
      <c r="Q201" s="605"/>
      <c r="R201" s="605"/>
      <c r="S201" s="605"/>
      <c r="T201" s="605"/>
    </row>
    <row r="202" spans="2:20" ht="35.25" customHeight="1" x14ac:dyDescent="0.3">
      <c r="B202" s="637"/>
      <c r="C202" s="606" t="s">
        <v>980</v>
      </c>
      <c r="D202" s="607"/>
      <c r="E202" s="606"/>
      <c r="F202" s="607"/>
      <c r="G202" s="627" t="s">
        <v>981</v>
      </c>
      <c r="H202" s="627"/>
      <c r="I202" s="627"/>
      <c r="J202" s="627"/>
      <c r="K202" s="605" t="s">
        <v>1035</v>
      </c>
      <c r="L202" s="605"/>
      <c r="M202" s="605"/>
      <c r="N202" s="605"/>
      <c r="O202" s="605"/>
      <c r="P202" s="605"/>
      <c r="Q202" s="605"/>
      <c r="R202" s="605"/>
      <c r="S202" s="605"/>
      <c r="T202" s="605"/>
    </row>
    <row r="203" spans="2:20" ht="35.25" customHeight="1" x14ac:dyDescent="0.3">
      <c r="B203" s="637"/>
      <c r="C203" s="606" t="s">
        <v>1036</v>
      </c>
      <c r="D203" s="607"/>
      <c r="E203" s="606"/>
      <c r="F203" s="607"/>
      <c r="G203" s="627" t="s">
        <v>1037</v>
      </c>
      <c r="H203" s="627"/>
      <c r="I203" s="627"/>
      <c r="J203" s="627"/>
      <c r="K203" s="241" t="s">
        <v>1038</v>
      </c>
      <c r="L203" s="242"/>
      <c r="M203" s="242"/>
      <c r="N203" s="242"/>
      <c r="O203" s="242"/>
      <c r="P203" s="242"/>
      <c r="Q203" s="242"/>
      <c r="R203" s="242"/>
      <c r="S203" s="242"/>
      <c r="T203" s="243"/>
    </row>
    <row r="204" spans="2:20" ht="35.25" customHeight="1" x14ac:dyDescent="0.3">
      <c r="B204" s="637"/>
      <c r="C204" s="606" t="s">
        <v>982</v>
      </c>
      <c r="D204" s="607"/>
      <c r="E204" s="606"/>
      <c r="F204" s="607"/>
      <c r="G204" s="244" t="s">
        <v>983</v>
      </c>
      <c r="H204" s="246"/>
      <c r="I204" s="246"/>
      <c r="J204" s="245"/>
      <c r="K204" s="241" t="s">
        <v>1035</v>
      </c>
      <c r="L204" s="242"/>
      <c r="M204" s="242"/>
      <c r="N204" s="242"/>
      <c r="O204" s="242"/>
      <c r="P204" s="242"/>
      <c r="Q204" s="242"/>
      <c r="R204" s="242"/>
      <c r="S204" s="242"/>
      <c r="T204" s="243"/>
    </row>
    <row r="205" spans="2:20" s="3" customFormat="1" ht="43.2" customHeight="1" x14ac:dyDescent="0.25">
      <c r="B205" s="637"/>
      <c r="C205" s="606" t="s">
        <v>1039</v>
      </c>
      <c r="D205" s="607"/>
      <c r="E205" s="606" t="s">
        <v>1040</v>
      </c>
      <c r="F205" s="607"/>
      <c r="G205" s="627" t="s">
        <v>1041</v>
      </c>
      <c r="H205" s="246"/>
      <c r="I205" s="246"/>
      <c r="J205" s="245"/>
      <c r="K205" s="605" t="s">
        <v>1042</v>
      </c>
      <c r="L205" s="605"/>
      <c r="M205" s="605"/>
      <c r="N205" s="605"/>
      <c r="O205" s="605"/>
      <c r="P205" s="605"/>
      <c r="Q205" s="605"/>
      <c r="R205" s="605"/>
      <c r="S205" s="605"/>
      <c r="T205" s="605"/>
    </row>
    <row r="206" spans="2:20" s="3" customFormat="1" ht="30.6" customHeight="1" x14ac:dyDescent="0.25">
      <c r="B206" s="637"/>
      <c r="C206" s="606" t="s">
        <v>1043</v>
      </c>
      <c r="D206" s="607"/>
      <c r="E206" s="606"/>
      <c r="F206" s="607"/>
      <c r="G206" s="627" t="s">
        <v>1044</v>
      </c>
      <c r="H206" s="246"/>
      <c r="I206" s="246"/>
      <c r="J206" s="245"/>
      <c r="K206" s="605" t="s">
        <v>1045</v>
      </c>
      <c r="L206" s="605"/>
      <c r="M206" s="605"/>
      <c r="N206" s="605"/>
      <c r="O206" s="605"/>
      <c r="P206" s="605"/>
      <c r="Q206" s="605"/>
      <c r="R206" s="605"/>
      <c r="S206" s="605"/>
      <c r="T206" s="605"/>
    </row>
    <row r="207" spans="2:20" s="3" customFormat="1" ht="30.6" customHeight="1" x14ac:dyDescent="0.25">
      <c r="B207" s="637"/>
      <c r="C207" s="606" t="s">
        <v>1046</v>
      </c>
      <c r="D207" s="607"/>
      <c r="E207" s="606"/>
      <c r="F207" s="607"/>
      <c r="G207" s="247"/>
      <c r="H207" s="261"/>
      <c r="I207" s="261"/>
      <c r="J207" s="248"/>
      <c r="K207" s="605" t="s">
        <v>1047</v>
      </c>
      <c r="L207" s="605"/>
      <c r="M207" s="605"/>
      <c r="N207" s="605"/>
      <c r="O207" s="605"/>
      <c r="P207" s="605"/>
      <c r="Q207" s="605"/>
      <c r="R207" s="605"/>
      <c r="S207" s="605"/>
      <c r="T207" s="605"/>
    </row>
    <row r="208" spans="2:20" s="3" customFormat="1" ht="72" customHeight="1" x14ac:dyDescent="0.25">
      <c r="B208" s="637"/>
      <c r="C208" s="606" t="s">
        <v>1048</v>
      </c>
      <c r="D208" s="607"/>
      <c r="E208" s="606"/>
      <c r="F208" s="607"/>
      <c r="G208" s="627" t="s">
        <v>984</v>
      </c>
      <c r="H208" s="627"/>
      <c r="I208" s="627"/>
      <c r="J208" s="627"/>
      <c r="K208" s="241" t="s">
        <v>1049</v>
      </c>
      <c r="L208" s="242"/>
      <c r="M208" s="242"/>
      <c r="N208" s="242"/>
      <c r="O208" s="242"/>
      <c r="P208" s="242"/>
      <c r="Q208" s="242"/>
      <c r="R208" s="242"/>
      <c r="S208" s="242"/>
      <c r="T208" s="243"/>
    </row>
    <row r="209" spans="2:22" s="3" customFormat="1" ht="42.6" customHeight="1" x14ac:dyDescent="0.25">
      <c r="B209" s="637"/>
      <c r="C209" s="606"/>
      <c r="D209" s="607"/>
      <c r="E209" s="606"/>
      <c r="F209" s="607"/>
      <c r="G209" s="247" t="s">
        <v>974</v>
      </c>
      <c r="H209" s="261"/>
      <c r="I209" s="261"/>
      <c r="J209" s="248"/>
      <c r="K209" s="241" t="s">
        <v>975</v>
      </c>
      <c r="L209" s="242"/>
      <c r="M209" s="242"/>
      <c r="N209" s="242"/>
      <c r="O209" s="242"/>
      <c r="P209" s="242"/>
      <c r="Q209" s="242"/>
      <c r="R209" s="242"/>
      <c r="S209" s="242"/>
      <c r="T209" s="243"/>
    </row>
    <row r="210" spans="2:22" s="3" customFormat="1" ht="30.6" customHeight="1" x14ac:dyDescent="0.25">
      <c r="B210" s="637"/>
      <c r="C210" s="606"/>
      <c r="D210" s="607"/>
      <c r="E210" s="606"/>
      <c r="F210" s="607"/>
      <c r="G210" s="247" t="s">
        <v>976</v>
      </c>
      <c r="H210" s="261"/>
      <c r="I210" s="261"/>
      <c r="J210" s="248"/>
      <c r="K210" s="241" t="s">
        <v>1050</v>
      </c>
      <c r="L210" s="242"/>
      <c r="M210" s="242"/>
      <c r="N210" s="242"/>
      <c r="O210" s="242"/>
      <c r="P210" s="242"/>
      <c r="Q210" s="242"/>
      <c r="R210" s="242"/>
      <c r="S210" s="242"/>
      <c r="T210" s="243"/>
    </row>
    <row r="211" spans="2:22" s="22" customFormat="1" x14ac:dyDescent="0.3">
      <c r="B211" s="628"/>
      <c r="C211" s="629"/>
      <c r="D211" s="629"/>
      <c r="E211" s="629"/>
      <c r="F211" s="629"/>
      <c r="G211" s="629"/>
      <c r="H211" s="629"/>
      <c r="I211" s="629"/>
      <c r="J211" s="629"/>
      <c r="K211" s="629"/>
      <c r="L211" s="629"/>
      <c r="M211" s="629"/>
      <c r="N211" s="629"/>
      <c r="O211" s="629"/>
      <c r="P211" s="629"/>
      <c r="Q211" s="629"/>
      <c r="R211" s="629"/>
      <c r="S211" s="629"/>
      <c r="T211" s="630"/>
    </row>
    <row r="212" spans="2:22" s="22" customFormat="1" ht="30.45" customHeight="1" x14ac:dyDescent="0.3">
      <c r="B212" s="526" t="s">
        <v>89</v>
      </c>
      <c r="C212" s="323" t="s">
        <v>617</v>
      </c>
      <c r="D212" s="324"/>
      <c r="E212" s="324"/>
      <c r="F212" s="324"/>
      <c r="G212" s="324"/>
      <c r="H212" s="324"/>
      <c r="I212" s="324"/>
      <c r="J212" s="324"/>
      <c r="K212" s="324"/>
      <c r="L212" s="324"/>
      <c r="M212" s="324"/>
      <c r="N212" s="324"/>
      <c r="O212" s="324"/>
      <c r="P212" s="324"/>
      <c r="Q212" s="324"/>
      <c r="R212" s="324"/>
      <c r="S212" s="324"/>
      <c r="T212" s="325"/>
    </row>
    <row r="213" spans="2:22" s="3" customFormat="1" ht="14.1" customHeight="1" x14ac:dyDescent="0.25">
      <c r="B213" s="527"/>
      <c r="C213" s="258" t="s">
        <v>119</v>
      </c>
      <c r="D213" s="259"/>
      <c r="E213" s="259"/>
      <c r="F213" s="259"/>
      <c r="G213" s="259"/>
      <c r="H213" s="259"/>
      <c r="I213" s="259"/>
      <c r="J213" s="259"/>
      <c r="K213" s="259"/>
      <c r="L213" s="260"/>
      <c r="M213" s="326"/>
      <c r="N213" s="327"/>
      <c r="O213" s="327"/>
      <c r="P213" s="327"/>
      <c r="Q213" s="327"/>
      <c r="R213" s="327"/>
      <c r="S213" s="327"/>
      <c r="T213" s="328"/>
    </row>
    <row r="214" spans="2:22" s="3" customFormat="1" ht="15" customHeight="1" x14ac:dyDescent="0.25">
      <c r="B214" s="527"/>
      <c r="C214" s="273" t="s">
        <v>74</v>
      </c>
      <c r="D214" s="273"/>
      <c r="E214" s="273"/>
      <c r="F214" s="273" t="s">
        <v>551</v>
      </c>
      <c r="G214" s="273"/>
      <c r="H214" s="273" t="s">
        <v>64</v>
      </c>
      <c r="I214" s="273"/>
      <c r="J214" s="273" t="s">
        <v>75</v>
      </c>
      <c r="K214" s="273"/>
      <c r="L214" s="273"/>
      <c r="M214" s="329"/>
      <c r="N214" s="330"/>
      <c r="O214" s="330"/>
      <c r="P214" s="330"/>
      <c r="Q214" s="330"/>
      <c r="R214" s="330"/>
      <c r="S214" s="330"/>
      <c r="T214" s="331"/>
    </row>
    <row r="215" spans="2:22" s="3" customFormat="1" ht="21.75" customHeight="1" x14ac:dyDescent="0.25">
      <c r="B215" s="527"/>
      <c r="C215" s="350" t="s">
        <v>76</v>
      </c>
      <c r="D215" s="351"/>
      <c r="E215" s="352"/>
      <c r="F215" s="548">
        <v>1</v>
      </c>
      <c r="G215" s="550"/>
      <c r="H215" s="548">
        <v>1</v>
      </c>
      <c r="I215" s="550"/>
      <c r="J215" s="548">
        <f>F215-H215</f>
        <v>0</v>
      </c>
      <c r="K215" s="549"/>
      <c r="L215" s="550"/>
      <c r="M215" s="329"/>
      <c r="N215" s="330"/>
      <c r="O215" s="330"/>
      <c r="P215" s="330"/>
      <c r="Q215" s="330"/>
      <c r="R215" s="330"/>
      <c r="S215" s="330"/>
      <c r="T215" s="331"/>
      <c r="V215" s="128"/>
    </row>
    <row r="216" spans="2:22" s="3" customFormat="1" ht="22.5" customHeight="1" x14ac:dyDescent="0.25">
      <c r="B216" s="527"/>
      <c r="C216" s="115"/>
      <c r="D216" s="115"/>
      <c r="E216" s="115"/>
      <c r="F216" s="114"/>
      <c r="G216" s="114"/>
      <c r="H216" s="114"/>
      <c r="I216" s="114"/>
      <c r="J216" s="114"/>
      <c r="K216" s="114"/>
      <c r="L216" s="114"/>
      <c r="M216" s="329"/>
      <c r="N216" s="330"/>
      <c r="O216" s="330"/>
      <c r="P216" s="330"/>
      <c r="Q216" s="330"/>
      <c r="R216" s="330"/>
      <c r="S216" s="330"/>
      <c r="T216" s="331"/>
    </row>
    <row r="217" spans="2:22" s="3" customFormat="1" ht="37.950000000000003" customHeight="1" x14ac:dyDescent="0.25">
      <c r="B217" s="527"/>
      <c r="C217" s="335" t="s">
        <v>77</v>
      </c>
      <c r="D217" s="336"/>
      <c r="E217" s="335" t="s">
        <v>66</v>
      </c>
      <c r="F217" s="336"/>
      <c r="G217" s="117" t="s">
        <v>78</v>
      </c>
      <c r="H217" s="548" t="s">
        <v>79</v>
      </c>
      <c r="I217" s="550"/>
      <c r="J217" s="117" t="s">
        <v>80</v>
      </c>
      <c r="K217" s="548" t="s">
        <v>81</v>
      </c>
      <c r="L217" s="550"/>
      <c r="M217" s="329"/>
      <c r="N217" s="330"/>
      <c r="O217" s="330"/>
      <c r="P217" s="330"/>
      <c r="Q217" s="330"/>
      <c r="R217" s="330"/>
      <c r="S217" s="330"/>
      <c r="T217" s="331"/>
    </row>
    <row r="218" spans="2:22" s="3" customFormat="1" ht="22.5" customHeight="1" x14ac:dyDescent="0.25">
      <c r="B218" s="527"/>
      <c r="C218" s="632">
        <v>42689</v>
      </c>
      <c r="D218" s="633"/>
      <c r="E218" s="632">
        <v>42840</v>
      </c>
      <c r="F218" s="633"/>
      <c r="G218" s="17">
        <f>+K147</f>
        <v>151</v>
      </c>
      <c r="H218" s="692">
        <f>100/G218</f>
        <v>0.66225165562913912</v>
      </c>
      <c r="I218" s="693"/>
      <c r="J218" s="17">
        <v>20</v>
      </c>
      <c r="K218" s="624">
        <v>100</v>
      </c>
      <c r="L218" s="626"/>
      <c r="M218" s="329"/>
      <c r="N218" s="330"/>
      <c r="O218" s="330"/>
      <c r="P218" s="330"/>
      <c r="Q218" s="330"/>
      <c r="R218" s="330"/>
      <c r="S218" s="330"/>
      <c r="T218" s="331"/>
    </row>
    <row r="219" spans="2:22" s="3" customFormat="1" ht="15.75" customHeight="1" x14ac:dyDescent="0.25">
      <c r="B219" s="527"/>
      <c r="C219" s="115"/>
      <c r="D219" s="116"/>
      <c r="E219" s="113"/>
      <c r="F219" s="17"/>
      <c r="G219" s="20"/>
      <c r="H219" s="20"/>
      <c r="I219" s="17"/>
      <c r="J219" s="19"/>
      <c r="K219" s="19"/>
      <c r="L219" s="114"/>
      <c r="M219" s="329"/>
      <c r="N219" s="330"/>
      <c r="O219" s="330"/>
      <c r="P219" s="330"/>
      <c r="Q219" s="330"/>
      <c r="R219" s="330"/>
      <c r="S219" s="330"/>
      <c r="T219" s="331"/>
    </row>
    <row r="220" spans="2:22" s="3" customFormat="1" ht="29.25" customHeight="1" x14ac:dyDescent="0.25">
      <c r="B220" s="527"/>
      <c r="C220" s="258" t="s">
        <v>82</v>
      </c>
      <c r="D220" s="259"/>
      <c r="E220" s="259"/>
      <c r="F220" s="259"/>
      <c r="G220" s="259"/>
      <c r="H220" s="259"/>
      <c r="I220" s="259"/>
      <c r="J220" s="259"/>
      <c r="K220" s="259"/>
      <c r="L220" s="260"/>
      <c r="M220" s="329"/>
      <c r="N220" s="330"/>
      <c r="O220" s="330"/>
      <c r="P220" s="330"/>
      <c r="Q220" s="330"/>
      <c r="R220" s="330"/>
      <c r="S220" s="330"/>
      <c r="T220" s="331"/>
      <c r="V220" s="23"/>
    </row>
    <row r="221" spans="2:22" s="3" customFormat="1" ht="40.5" customHeight="1" x14ac:dyDescent="0.25">
      <c r="B221" s="527"/>
      <c r="C221" s="631" t="s">
        <v>90</v>
      </c>
      <c r="D221" s="631"/>
      <c r="E221" s="631"/>
      <c r="F221" s="125">
        <v>25</v>
      </c>
      <c r="G221" s="319" t="s">
        <v>91</v>
      </c>
      <c r="H221" s="319"/>
      <c r="I221" s="21">
        <v>15</v>
      </c>
      <c r="J221" s="319" t="s">
        <v>92</v>
      </c>
      <c r="K221" s="319"/>
      <c r="L221" s="113">
        <v>10</v>
      </c>
      <c r="M221" s="332"/>
      <c r="N221" s="333"/>
      <c r="O221" s="333"/>
      <c r="P221" s="333"/>
      <c r="Q221" s="333"/>
      <c r="R221" s="333"/>
      <c r="S221" s="333"/>
      <c r="T221" s="334"/>
    </row>
    <row r="222" spans="2:22" s="3" customFormat="1" ht="27" customHeight="1" x14ac:dyDescent="0.25">
      <c r="B222" s="527"/>
      <c r="C222" s="665" t="s">
        <v>93</v>
      </c>
      <c r="D222" s="666"/>
      <c r="E222" s="666"/>
      <c r="F222" s="666"/>
      <c r="G222" s="666"/>
      <c r="H222" s="666"/>
      <c r="I222" s="666"/>
      <c r="J222" s="666"/>
      <c r="K222" s="666"/>
      <c r="L222" s="666"/>
      <c r="M222" s="666"/>
      <c r="N222" s="666"/>
      <c r="O222" s="666"/>
      <c r="P222" s="666"/>
      <c r="Q222" s="666"/>
      <c r="R222" s="666"/>
      <c r="S222" s="666"/>
      <c r="T222" s="667"/>
    </row>
    <row r="223" spans="2:22" s="3" customFormat="1" ht="22.5" customHeight="1" x14ac:dyDescent="0.25">
      <c r="B223" s="527"/>
      <c r="C223" s="639" t="s">
        <v>83</v>
      </c>
      <c r="D223" s="694"/>
      <c r="E223" s="694"/>
      <c r="F223" s="640"/>
      <c r="G223" s="638" t="s">
        <v>94</v>
      </c>
      <c r="H223" s="638"/>
      <c r="I223" s="638"/>
      <c r="J223" s="273" t="s">
        <v>95</v>
      </c>
      <c r="K223" s="273"/>
      <c r="L223" s="273"/>
      <c r="M223" s="326" t="s">
        <v>84</v>
      </c>
      <c r="N223" s="327"/>
      <c r="O223" s="327"/>
      <c r="P223" s="327"/>
      <c r="Q223" s="327"/>
      <c r="R223" s="327"/>
      <c r="S223" s="327"/>
      <c r="T223" s="328"/>
    </row>
    <row r="224" spans="2:22" s="3" customFormat="1" ht="32.25" customHeight="1" x14ac:dyDescent="0.25">
      <c r="B224" s="527"/>
      <c r="C224" s="638" t="s">
        <v>85</v>
      </c>
      <c r="D224" s="638"/>
      <c r="E224" s="639" t="s">
        <v>552</v>
      </c>
      <c r="F224" s="640"/>
      <c r="G224" s="638"/>
      <c r="H224" s="638"/>
      <c r="I224" s="638"/>
      <c r="J224" s="273"/>
      <c r="K224" s="273"/>
      <c r="L224" s="273"/>
      <c r="M224" s="332"/>
      <c r="N224" s="333"/>
      <c r="O224" s="333"/>
      <c r="P224" s="333"/>
      <c r="Q224" s="333"/>
      <c r="R224" s="333"/>
      <c r="S224" s="333"/>
      <c r="T224" s="334"/>
    </row>
    <row r="225" spans="2:20" s="3" customFormat="1" ht="31.5" customHeight="1" x14ac:dyDescent="0.25">
      <c r="B225" s="527"/>
      <c r="C225" s="668" t="s">
        <v>618</v>
      </c>
      <c r="D225" s="668"/>
      <c r="E225" s="668" t="s">
        <v>619</v>
      </c>
      <c r="F225" s="668"/>
      <c r="G225" s="269" t="s">
        <v>620</v>
      </c>
      <c r="H225" s="269"/>
      <c r="I225" s="269"/>
      <c r="J225" s="669">
        <v>1</v>
      </c>
      <c r="K225" s="669"/>
      <c r="L225" s="669"/>
      <c r="M225" s="641" t="s">
        <v>622</v>
      </c>
      <c r="N225" s="641"/>
      <c r="O225" s="641"/>
      <c r="P225" s="641"/>
      <c r="Q225" s="641"/>
      <c r="R225" s="641"/>
      <c r="S225" s="641"/>
      <c r="T225" s="641"/>
    </row>
    <row r="226" spans="2:20" s="3" customFormat="1" ht="15" customHeight="1" x14ac:dyDescent="0.25">
      <c r="B226" s="335"/>
      <c r="C226" s="357"/>
      <c r="D226" s="357"/>
      <c r="E226" s="357"/>
      <c r="F226" s="357"/>
      <c r="G226" s="357"/>
      <c r="H226" s="357"/>
      <c r="I226" s="357"/>
      <c r="J226" s="357"/>
      <c r="K226" s="357"/>
      <c r="L226" s="357"/>
      <c r="M226" s="357"/>
      <c r="N226" s="357"/>
      <c r="O226" s="357"/>
      <c r="P226" s="357"/>
      <c r="Q226" s="357"/>
      <c r="R226" s="357"/>
      <c r="S226" s="357"/>
      <c r="T226" s="336"/>
    </row>
    <row r="227" spans="2:20" s="3" customFormat="1" ht="27.45" customHeight="1" x14ac:dyDescent="0.25">
      <c r="B227" s="323" t="s">
        <v>71</v>
      </c>
      <c r="C227" s="324"/>
      <c r="D227" s="324"/>
      <c r="E227" s="324"/>
      <c r="F227" s="324"/>
      <c r="G227" s="324"/>
      <c r="H227" s="324"/>
      <c r="I227" s="324"/>
      <c r="J227" s="324"/>
      <c r="K227" s="324"/>
      <c r="L227" s="324"/>
      <c r="M227" s="324"/>
      <c r="N227" s="324"/>
      <c r="O227" s="324"/>
      <c r="P227" s="324"/>
      <c r="Q227" s="324"/>
      <c r="R227" s="324"/>
      <c r="S227" s="324"/>
      <c r="T227" s="325"/>
    </row>
    <row r="228" spans="2:20" s="3" customFormat="1" ht="22.5" customHeight="1" x14ac:dyDescent="0.25">
      <c r="B228" s="258" t="s">
        <v>119</v>
      </c>
      <c r="C228" s="259"/>
      <c r="D228" s="259"/>
      <c r="E228" s="259"/>
      <c r="F228" s="259"/>
      <c r="G228" s="259"/>
      <c r="H228" s="259"/>
      <c r="I228" s="259"/>
      <c r="J228" s="259"/>
      <c r="K228" s="260"/>
      <c r="L228" s="335"/>
      <c r="M228" s="357"/>
      <c r="N228" s="357"/>
      <c r="O228" s="357"/>
      <c r="P228" s="357"/>
      <c r="Q228" s="357"/>
      <c r="R228" s="357"/>
      <c r="S228" s="357"/>
      <c r="T228" s="336"/>
    </row>
    <row r="229" spans="2:20" s="3" customFormat="1" ht="22.5" customHeight="1" x14ac:dyDescent="0.25">
      <c r="B229" s="273" t="s">
        <v>74</v>
      </c>
      <c r="C229" s="273"/>
      <c r="D229" s="273"/>
      <c r="E229" s="335" t="s">
        <v>551</v>
      </c>
      <c r="F229" s="336"/>
      <c r="G229" s="273" t="s">
        <v>64</v>
      </c>
      <c r="H229" s="273"/>
      <c r="I229" s="273" t="s">
        <v>88</v>
      </c>
      <c r="J229" s="273"/>
      <c r="K229" s="273"/>
      <c r="L229" s="289"/>
      <c r="M229" s="382"/>
      <c r="N229" s="382"/>
      <c r="O229" s="382"/>
      <c r="P229" s="382"/>
      <c r="Q229" s="382"/>
      <c r="R229" s="382"/>
      <c r="S229" s="382"/>
      <c r="T229" s="290"/>
    </row>
    <row r="230" spans="2:20" s="3" customFormat="1" ht="22.5" customHeight="1" x14ac:dyDescent="0.25">
      <c r="B230" s="319" t="s">
        <v>76</v>
      </c>
      <c r="C230" s="319"/>
      <c r="D230" s="319"/>
      <c r="E230" s="320">
        <f>+G233/100</f>
        <v>0.61319999999999997</v>
      </c>
      <c r="F230" s="321"/>
      <c r="G230" s="322">
        <v>0.66720000000000002</v>
      </c>
      <c r="H230" s="322"/>
      <c r="I230" s="274">
        <f>+E230-G230</f>
        <v>-5.4000000000000048E-2</v>
      </c>
      <c r="J230" s="274"/>
      <c r="K230" s="274"/>
      <c r="L230" s="291"/>
      <c r="M230" s="425"/>
      <c r="N230" s="425"/>
      <c r="O230" s="425"/>
      <c r="P230" s="425"/>
      <c r="Q230" s="425"/>
      <c r="R230" s="425"/>
      <c r="S230" s="425"/>
      <c r="T230" s="292"/>
    </row>
    <row r="231" spans="2:20" s="3" customFormat="1" ht="22.5" customHeight="1" x14ac:dyDescent="0.25">
      <c r="B231" s="270"/>
      <c r="C231" s="271"/>
      <c r="D231" s="271"/>
      <c r="E231" s="271"/>
      <c r="F231" s="271"/>
      <c r="G231" s="271"/>
      <c r="H231" s="271"/>
      <c r="I231" s="271"/>
      <c r="J231" s="271"/>
      <c r="K231" s="272"/>
      <c r="L231" s="291"/>
      <c r="M231" s="425"/>
      <c r="N231" s="425"/>
      <c r="O231" s="425"/>
      <c r="P231" s="425"/>
      <c r="Q231" s="425"/>
      <c r="R231" s="425"/>
      <c r="S231" s="425"/>
      <c r="T231" s="292"/>
    </row>
    <row r="232" spans="2:20" s="3" customFormat="1" ht="34.799999999999997" customHeight="1" x14ac:dyDescent="0.25">
      <c r="B232" s="273" t="s">
        <v>77</v>
      </c>
      <c r="C232" s="273"/>
      <c r="D232" s="273" t="s">
        <v>66</v>
      </c>
      <c r="E232" s="273"/>
      <c r="F232" s="117" t="s">
        <v>78</v>
      </c>
      <c r="G232" s="548" t="s">
        <v>81</v>
      </c>
      <c r="H232" s="549"/>
      <c r="I232" s="549"/>
      <c r="J232" s="549"/>
      <c r="K232" s="550"/>
      <c r="L232" s="291"/>
      <c r="M232" s="425"/>
      <c r="N232" s="425"/>
      <c r="O232" s="425"/>
      <c r="P232" s="425"/>
      <c r="Q232" s="425"/>
      <c r="R232" s="425"/>
      <c r="S232" s="425"/>
      <c r="T232" s="292"/>
    </row>
    <row r="233" spans="2:20" s="3" customFormat="1" ht="30" customHeight="1" x14ac:dyDescent="0.25">
      <c r="B233" s="268">
        <f>I148</f>
        <v>42684</v>
      </c>
      <c r="C233" s="269"/>
      <c r="D233" s="268">
        <f>J148</f>
        <v>44549</v>
      </c>
      <c r="E233" s="269"/>
      <c r="F233" s="17">
        <f>K148</f>
        <v>1865</v>
      </c>
      <c r="G233" s="624">
        <v>61.32</v>
      </c>
      <c r="H233" s="625"/>
      <c r="I233" s="625"/>
      <c r="J233" s="625"/>
      <c r="K233" s="626"/>
      <c r="L233" s="291"/>
      <c r="M233" s="425"/>
      <c r="N233" s="425"/>
      <c r="O233" s="425"/>
      <c r="P233" s="425"/>
      <c r="Q233" s="425"/>
      <c r="R233" s="425"/>
      <c r="S233" s="425"/>
      <c r="T233" s="292"/>
    </row>
    <row r="234" spans="2:20" s="3" customFormat="1" ht="25.5" customHeight="1" x14ac:dyDescent="0.25">
      <c r="B234" s="270"/>
      <c r="C234" s="271"/>
      <c r="D234" s="271"/>
      <c r="E234" s="271"/>
      <c r="F234" s="271"/>
      <c r="G234" s="271"/>
      <c r="H234" s="271"/>
      <c r="I234" s="271"/>
      <c r="J234" s="271"/>
      <c r="K234" s="272"/>
      <c r="L234" s="291"/>
      <c r="M234" s="425"/>
      <c r="N234" s="425"/>
      <c r="O234" s="425"/>
      <c r="P234" s="425"/>
      <c r="Q234" s="425"/>
      <c r="R234" s="425"/>
      <c r="S234" s="425"/>
      <c r="T234" s="292"/>
    </row>
    <row r="235" spans="2:20" s="3" customFormat="1" ht="24" customHeight="1" x14ac:dyDescent="0.25">
      <c r="B235" s="258" t="s">
        <v>82</v>
      </c>
      <c r="C235" s="259"/>
      <c r="D235" s="259"/>
      <c r="E235" s="259"/>
      <c r="F235" s="259"/>
      <c r="G235" s="259"/>
      <c r="H235" s="259"/>
      <c r="I235" s="259"/>
      <c r="J235" s="259"/>
      <c r="K235" s="260"/>
      <c r="L235" s="293"/>
      <c r="M235" s="383"/>
      <c r="N235" s="383"/>
      <c r="O235" s="383"/>
      <c r="P235" s="383"/>
      <c r="Q235" s="383"/>
      <c r="R235" s="383"/>
      <c r="S235" s="383"/>
      <c r="T235" s="294"/>
    </row>
    <row r="236" spans="2:20" s="3" customFormat="1" ht="37.5" customHeight="1" x14ac:dyDescent="0.25">
      <c r="B236" s="544" t="s">
        <v>96</v>
      </c>
      <c r="C236" s="545"/>
      <c r="D236" s="545"/>
      <c r="E236" s="545"/>
      <c r="F236" s="546"/>
      <c r="G236" s="538" t="s">
        <v>97</v>
      </c>
      <c r="H236" s="538"/>
      <c r="I236" s="547" t="s">
        <v>98</v>
      </c>
      <c r="J236" s="547"/>
      <c r="K236" s="118" t="s">
        <v>454</v>
      </c>
      <c r="L236" s="544" t="s">
        <v>99</v>
      </c>
      <c r="M236" s="545"/>
      <c r="N236" s="545"/>
      <c r="O236" s="545"/>
      <c r="P236" s="545"/>
      <c r="Q236" s="545"/>
      <c r="R236" s="545"/>
      <c r="S236" s="545"/>
      <c r="T236" s="546"/>
    </row>
    <row r="237" spans="2:20" s="3" customFormat="1" ht="33" customHeight="1" x14ac:dyDescent="0.25">
      <c r="B237" s="657" t="s">
        <v>100</v>
      </c>
      <c r="C237" s="658"/>
      <c r="D237" s="658"/>
      <c r="E237" s="658"/>
      <c r="F237" s="659"/>
      <c r="G237" s="273" t="s">
        <v>101</v>
      </c>
      <c r="H237" s="273"/>
      <c r="I237" s="539" t="s">
        <v>101</v>
      </c>
      <c r="J237" s="539"/>
      <c r="K237" s="24"/>
      <c r="L237" s="541"/>
      <c r="M237" s="542"/>
      <c r="N237" s="542"/>
      <c r="O237" s="542"/>
      <c r="P237" s="542"/>
      <c r="Q237" s="542"/>
      <c r="R237" s="542"/>
      <c r="S237" s="542"/>
      <c r="T237" s="543"/>
    </row>
    <row r="238" spans="2:20" s="3" customFormat="1" ht="28.2" customHeight="1" x14ac:dyDescent="0.25">
      <c r="B238" s="277" t="s">
        <v>83</v>
      </c>
      <c r="C238" s="277"/>
      <c r="D238" s="277"/>
      <c r="E238" s="277"/>
      <c r="F238" s="277" t="s">
        <v>46</v>
      </c>
      <c r="G238" s="277"/>
      <c r="H238" s="277"/>
      <c r="I238" s="277"/>
      <c r="J238" s="508" t="s">
        <v>84</v>
      </c>
      <c r="K238" s="509"/>
      <c r="L238" s="509"/>
      <c r="M238" s="509"/>
      <c r="N238" s="509"/>
      <c r="O238" s="509"/>
      <c r="P238" s="509"/>
      <c r="Q238" s="509"/>
      <c r="R238" s="509"/>
      <c r="S238" s="509"/>
      <c r="T238" s="510"/>
    </row>
    <row r="239" spans="2:20" s="3" customFormat="1" ht="28.2" customHeight="1" x14ac:dyDescent="0.25">
      <c r="B239" s="277" t="s">
        <v>85</v>
      </c>
      <c r="C239" s="277"/>
      <c r="D239" s="277" t="s">
        <v>552</v>
      </c>
      <c r="E239" s="277"/>
      <c r="F239" s="277"/>
      <c r="G239" s="277"/>
      <c r="H239" s="277"/>
      <c r="I239" s="277"/>
      <c r="J239" s="511"/>
      <c r="K239" s="512"/>
      <c r="L239" s="512"/>
      <c r="M239" s="512"/>
      <c r="N239" s="512"/>
      <c r="O239" s="512"/>
      <c r="P239" s="512"/>
      <c r="Q239" s="512"/>
      <c r="R239" s="512"/>
      <c r="S239" s="512"/>
      <c r="T239" s="513"/>
    </row>
    <row r="240" spans="2:20" s="3" customFormat="1" ht="42" customHeight="1" x14ac:dyDescent="0.25">
      <c r="B240" s="247" t="s">
        <v>614</v>
      </c>
      <c r="C240" s="248"/>
      <c r="D240" s="247" t="s">
        <v>615</v>
      </c>
      <c r="E240" s="248"/>
      <c r="F240" s="247" t="s">
        <v>634</v>
      </c>
      <c r="G240" s="261"/>
      <c r="H240" s="261"/>
      <c r="I240" s="248"/>
      <c r="J240" s="241" t="s">
        <v>1051</v>
      </c>
      <c r="K240" s="242"/>
      <c r="L240" s="242"/>
      <c r="M240" s="242"/>
      <c r="N240" s="242"/>
      <c r="O240" s="242"/>
      <c r="P240" s="242"/>
      <c r="Q240" s="242"/>
      <c r="R240" s="242"/>
      <c r="S240" s="242"/>
      <c r="T240" s="243"/>
    </row>
    <row r="241" spans="2:39" s="3" customFormat="1" ht="31.2" customHeight="1" x14ac:dyDescent="0.25">
      <c r="B241" s="247" t="s">
        <v>1052</v>
      </c>
      <c r="C241" s="248"/>
      <c r="D241" s="247" t="s">
        <v>1053</v>
      </c>
      <c r="E241" s="248"/>
      <c r="F241" s="247"/>
      <c r="G241" s="261"/>
      <c r="H241" s="261"/>
      <c r="I241" s="248"/>
      <c r="J241" s="241" t="s">
        <v>1054</v>
      </c>
      <c r="K241" s="242"/>
      <c r="L241" s="242"/>
      <c r="M241" s="242"/>
      <c r="N241" s="242"/>
      <c r="O241" s="242"/>
      <c r="P241" s="242"/>
      <c r="Q241" s="242"/>
      <c r="R241" s="242"/>
      <c r="S241" s="242"/>
      <c r="T241" s="243"/>
    </row>
    <row r="242" spans="2:39" s="3" customFormat="1" ht="73.8" customHeight="1" x14ac:dyDescent="0.25">
      <c r="B242" s="247" t="s">
        <v>1055</v>
      </c>
      <c r="C242" s="248"/>
      <c r="D242" s="247"/>
      <c r="E242" s="248"/>
      <c r="F242" s="247" t="s">
        <v>1056</v>
      </c>
      <c r="G242" s="261"/>
      <c r="H242" s="261"/>
      <c r="I242" s="248"/>
      <c r="J242" s="241" t="s">
        <v>1057</v>
      </c>
      <c r="K242" s="242"/>
      <c r="L242" s="242"/>
      <c r="M242" s="242"/>
      <c r="N242" s="242"/>
      <c r="O242" s="242"/>
      <c r="P242" s="242"/>
      <c r="Q242" s="242"/>
      <c r="R242" s="242"/>
      <c r="S242" s="242"/>
      <c r="T242" s="243"/>
    </row>
    <row r="243" spans="2:39" s="3" customFormat="1" ht="15" customHeight="1" x14ac:dyDescent="0.25">
      <c r="B243" s="335"/>
      <c r="C243" s="357"/>
      <c r="D243" s="357"/>
      <c r="E243" s="357"/>
      <c r="F243" s="357"/>
      <c r="G243" s="357"/>
      <c r="H243" s="357"/>
      <c r="I243" s="357"/>
      <c r="J243" s="357"/>
      <c r="K243" s="357"/>
      <c r="L243" s="357"/>
      <c r="M243" s="357"/>
      <c r="N243" s="357"/>
      <c r="O243" s="357"/>
      <c r="P243" s="357"/>
      <c r="Q243" s="357"/>
      <c r="R243" s="357"/>
      <c r="S243" s="357"/>
      <c r="T243" s="336"/>
    </row>
    <row r="244" spans="2:39" s="3" customFormat="1" ht="22.5" customHeight="1" x14ac:dyDescent="0.25">
      <c r="B244" s="535" t="s">
        <v>102</v>
      </c>
      <c r="C244" s="536"/>
      <c r="D244" s="536"/>
      <c r="E244" s="536"/>
      <c r="F244" s="536"/>
      <c r="G244" s="536"/>
      <c r="H244" s="536"/>
      <c r="I244" s="536"/>
      <c r="J244" s="536"/>
      <c r="K244" s="536"/>
      <c r="L244" s="536"/>
      <c r="M244" s="536"/>
      <c r="N244" s="536"/>
      <c r="O244" s="536"/>
      <c r="P244" s="536"/>
      <c r="Q244" s="536"/>
      <c r="R244" s="536"/>
      <c r="S244" s="536"/>
      <c r="T244" s="537"/>
    </row>
    <row r="245" spans="2:39" s="3" customFormat="1" ht="30.45" customHeight="1" x14ac:dyDescent="0.25">
      <c r="B245" s="526" t="s">
        <v>87</v>
      </c>
      <c r="C245" s="530" t="s">
        <v>985</v>
      </c>
      <c r="D245" s="634"/>
      <c r="E245" s="634"/>
      <c r="F245" s="634"/>
      <c r="G245" s="634"/>
      <c r="H245" s="634"/>
      <c r="I245" s="634"/>
      <c r="J245" s="634"/>
      <c r="K245" s="634"/>
      <c r="L245" s="634"/>
      <c r="M245" s="634"/>
      <c r="N245" s="634"/>
      <c r="O245" s="634"/>
      <c r="P245" s="634"/>
      <c r="Q245" s="634"/>
      <c r="R245" s="634"/>
      <c r="S245" s="634"/>
      <c r="T245" s="635"/>
    </row>
    <row r="246" spans="2:39" s="3" customFormat="1" ht="22.5" customHeight="1" x14ac:dyDescent="0.25">
      <c r="B246" s="527"/>
      <c r="C246" s="258" t="s">
        <v>119</v>
      </c>
      <c r="D246" s="259"/>
      <c r="E246" s="259"/>
      <c r="F246" s="259"/>
      <c r="G246" s="259"/>
      <c r="H246" s="259"/>
      <c r="I246" s="259"/>
      <c r="J246" s="259"/>
      <c r="K246" s="259"/>
      <c r="L246" s="260"/>
      <c r="M246" s="258"/>
      <c r="N246" s="259"/>
      <c r="O246" s="259"/>
      <c r="P246" s="259"/>
      <c r="Q246" s="259"/>
      <c r="R246" s="259"/>
      <c r="S246" s="259"/>
      <c r="T246" s="260"/>
    </row>
    <row r="247" spans="2:39" s="3" customFormat="1" ht="22.5" customHeight="1" x14ac:dyDescent="0.25">
      <c r="B247" s="527"/>
      <c r="C247" s="273" t="s">
        <v>74</v>
      </c>
      <c r="D247" s="273"/>
      <c r="E247" s="273"/>
      <c r="F247" s="273" t="s">
        <v>551</v>
      </c>
      <c r="G247" s="273"/>
      <c r="H247" s="273" t="s">
        <v>64</v>
      </c>
      <c r="I247" s="273"/>
      <c r="J247" s="273" t="s">
        <v>88</v>
      </c>
      <c r="K247" s="273"/>
      <c r="L247" s="273"/>
      <c r="M247" s="289"/>
      <c r="N247" s="382"/>
      <c r="O247" s="382"/>
      <c r="P247" s="382"/>
      <c r="Q247" s="382"/>
      <c r="R247" s="382"/>
      <c r="S247" s="382"/>
      <c r="T247" s="290"/>
    </row>
    <row r="248" spans="2:39" s="3" customFormat="1" ht="58.5" customHeight="1" x14ac:dyDescent="0.25">
      <c r="B248" s="527"/>
      <c r="C248" s="273" t="s">
        <v>74</v>
      </c>
      <c r="D248" s="273"/>
      <c r="E248" s="273"/>
      <c r="F248" s="273" t="s">
        <v>551</v>
      </c>
      <c r="G248" s="273"/>
      <c r="H248" s="273" t="s">
        <v>64</v>
      </c>
      <c r="I248" s="273"/>
      <c r="J248" s="273" t="s">
        <v>88</v>
      </c>
      <c r="K248" s="273"/>
      <c r="L248" s="273"/>
      <c r="M248" s="291"/>
      <c r="N248" s="425"/>
      <c r="O248" s="425"/>
      <c r="P248" s="425"/>
      <c r="Q248" s="425"/>
      <c r="R248" s="425"/>
      <c r="S248" s="425"/>
      <c r="T248" s="292"/>
      <c r="V248" s="87"/>
      <c r="W248" s="87"/>
      <c r="X248" s="87"/>
      <c r="Y248" s="87"/>
      <c r="Z248" s="87"/>
      <c r="AA248" s="87"/>
      <c r="AB248" s="87"/>
      <c r="AC248" s="87"/>
      <c r="AD248" s="87"/>
      <c r="AE248" s="87"/>
      <c r="AF248" s="87"/>
      <c r="AG248" s="87"/>
      <c r="AH248" s="87"/>
      <c r="AI248" s="87"/>
      <c r="AJ248" s="87"/>
      <c r="AK248" s="87"/>
      <c r="AL248" s="87"/>
      <c r="AM248" s="87"/>
    </row>
    <row r="249" spans="2:39" s="3" customFormat="1" x14ac:dyDescent="0.25">
      <c r="B249" s="527"/>
      <c r="C249" s="319" t="s">
        <v>76</v>
      </c>
      <c r="D249" s="319"/>
      <c r="E249" s="319"/>
      <c r="F249" s="528">
        <f>+H252</f>
        <v>1</v>
      </c>
      <c r="G249" s="528"/>
      <c r="H249" s="322">
        <v>0.49349999999999999</v>
      </c>
      <c r="I249" s="322"/>
      <c r="J249" s="528">
        <f>+F249</f>
        <v>1</v>
      </c>
      <c r="K249" s="528"/>
      <c r="L249" s="528"/>
      <c r="M249" s="291"/>
      <c r="N249" s="425"/>
      <c r="O249" s="425"/>
      <c r="P249" s="425"/>
      <c r="Q249" s="425"/>
      <c r="R249" s="425"/>
      <c r="S249" s="425"/>
      <c r="T249" s="292"/>
      <c r="V249" s="87"/>
      <c r="W249" s="87"/>
      <c r="X249" s="87"/>
      <c r="Y249" s="87"/>
      <c r="Z249" s="87"/>
      <c r="AA249" s="87"/>
      <c r="AB249" s="87"/>
      <c r="AC249" s="87"/>
      <c r="AD249" s="87"/>
      <c r="AE249" s="87"/>
      <c r="AF249" s="87"/>
      <c r="AG249" s="87"/>
      <c r="AH249" s="87"/>
      <c r="AI249" s="87"/>
      <c r="AJ249" s="87"/>
      <c r="AK249" s="87"/>
      <c r="AL249" s="87"/>
      <c r="AM249" s="87"/>
    </row>
    <row r="250" spans="2:39" s="3" customFormat="1" ht="14.25" customHeight="1" x14ac:dyDescent="0.25">
      <c r="B250" s="527"/>
      <c r="C250" s="219"/>
      <c r="D250" s="219"/>
      <c r="E250" s="219"/>
      <c r="F250" s="218"/>
      <c r="G250" s="218"/>
      <c r="H250" s="218"/>
      <c r="I250" s="218"/>
      <c r="J250" s="218"/>
      <c r="K250" s="218"/>
      <c r="L250" s="218"/>
      <c r="M250" s="291"/>
      <c r="N250" s="425"/>
      <c r="O250" s="425"/>
      <c r="P250" s="425"/>
      <c r="Q250" s="425"/>
      <c r="R250" s="425"/>
      <c r="S250" s="425"/>
      <c r="T250" s="292"/>
    </row>
    <row r="251" spans="2:39" ht="27.6" x14ac:dyDescent="0.3">
      <c r="B251" s="527"/>
      <c r="C251" s="273" t="s">
        <v>77</v>
      </c>
      <c r="D251" s="273"/>
      <c r="E251" s="335" t="s">
        <v>66</v>
      </c>
      <c r="F251" s="336"/>
      <c r="G251" s="217" t="s">
        <v>78</v>
      </c>
      <c r="H251" s="548" t="s">
        <v>81</v>
      </c>
      <c r="I251" s="549"/>
      <c r="J251" s="549"/>
      <c r="K251" s="549"/>
      <c r="L251" s="550"/>
      <c r="M251" s="291"/>
      <c r="N251" s="425"/>
      <c r="O251" s="425"/>
      <c r="P251" s="425"/>
      <c r="Q251" s="425"/>
      <c r="R251" s="425"/>
      <c r="S251" s="425"/>
      <c r="T251" s="292"/>
    </row>
    <row r="252" spans="2:39" ht="27.75" customHeight="1" x14ac:dyDescent="0.3">
      <c r="B252" s="527"/>
      <c r="C252" s="268">
        <f>I150</f>
        <v>42684</v>
      </c>
      <c r="D252" s="268"/>
      <c r="E252" s="632">
        <f>J150</f>
        <v>43921</v>
      </c>
      <c r="F252" s="633"/>
      <c r="G252" s="17">
        <f>+K150</f>
        <v>0</v>
      </c>
      <c r="H252" s="642">
        <v>1</v>
      </c>
      <c r="I252" s="643"/>
      <c r="J252" s="643"/>
      <c r="K252" s="643"/>
      <c r="L252" s="644"/>
      <c r="M252" s="291"/>
      <c r="N252" s="425"/>
      <c r="O252" s="425"/>
      <c r="P252" s="425"/>
      <c r="Q252" s="425"/>
      <c r="R252" s="425"/>
      <c r="S252" s="425"/>
      <c r="T252" s="292"/>
    </row>
    <row r="253" spans="2:39" ht="14.1" customHeight="1" x14ac:dyDescent="0.3">
      <c r="B253" s="527"/>
      <c r="C253" s="335" t="s">
        <v>82</v>
      </c>
      <c r="D253" s="357"/>
      <c r="E253" s="357"/>
      <c r="F253" s="357"/>
      <c r="G253" s="357"/>
      <c r="H253" s="357"/>
      <c r="I253" s="357"/>
      <c r="J253" s="357"/>
      <c r="K253" s="357"/>
      <c r="L253" s="336"/>
      <c r="M253" s="293"/>
      <c r="N253" s="383"/>
      <c r="O253" s="383"/>
      <c r="P253" s="383"/>
      <c r="Q253" s="383"/>
      <c r="R253" s="383"/>
      <c r="S253" s="383"/>
      <c r="T253" s="294"/>
    </row>
    <row r="254" spans="2:39" s="3" customFormat="1" ht="15" customHeight="1" x14ac:dyDescent="0.25">
      <c r="B254" s="527"/>
      <c r="C254" s="335" t="s">
        <v>96</v>
      </c>
      <c r="D254" s="357"/>
      <c r="E254" s="357"/>
      <c r="F254" s="357"/>
      <c r="G254" s="336"/>
      <c r="H254" s="273" t="s">
        <v>103</v>
      </c>
      <c r="I254" s="273"/>
      <c r="J254" s="273" t="s">
        <v>98</v>
      </c>
      <c r="K254" s="273"/>
      <c r="L254" s="216" t="s">
        <v>454</v>
      </c>
      <c r="M254" s="544" t="s">
        <v>99</v>
      </c>
      <c r="N254" s="545"/>
      <c r="O254" s="545"/>
      <c r="P254" s="545"/>
      <c r="Q254" s="545"/>
      <c r="R254" s="545"/>
      <c r="S254" s="545"/>
      <c r="T254" s="546"/>
    </row>
    <row r="255" spans="2:39" x14ac:dyDescent="0.3">
      <c r="B255" s="527"/>
      <c r="C255" s="335" t="s">
        <v>101</v>
      </c>
      <c r="D255" s="357"/>
      <c r="E255" s="357"/>
      <c r="F255" s="357"/>
      <c r="G255" s="336"/>
      <c r="H255" s="273" t="s">
        <v>101</v>
      </c>
      <c r="I255" s="273"/>
      <c r="J255" s="540" t="s">
        <v>101</v>
      </c>
      <c r="K255" s="540"/>
      <c r="L255" s="217" t="s">
        <v>101</v>
      </c>
      <c r="M255" s="270"/>
      <c r="N255" s="271"/>
      <c r="O255" s="271"/>
      <c r="P255" s="271"/>
      <c r="Q255" s="271"/>
      <c r="R255" s="271"/>
      <c r="S255" s="271"/>
      <c r="T255" s="272"/>
    </row>
    <row r="256" spans="2:39" ht="24" customHeight="1" x14ac:dyDescent="0.3">
      <c r="B256" s="527"/>
      <c r="C256" s="273" t="s">
        <v>83</v>
      </c>
      <c r="D256" s="273"/>
      <c r="E256" s="273"/>
      <c r="F256" s="273"/>
      <c r="G256" s="273" t="s">
        <v>46</v>
      </c>
      <c r="H256" s="273"/>
      <c r="I256" s="273"/>
      <c r="J256" s="273"/>
      <c r="K256" s="645" t="s">
        <v>84</v>
      </c>
      <c r="L256" s="645"/>
      <c r="M256" s="645"/>
      <c r="N256" s="645"/>
      <c r="O256" s="645"/>
      <c r="P256" s="645"/>
      <c r="Q256" s="645"/>
      <c r="R256" s="645"/>
      <c r="S256" s="645"/>
      <c r="T256" s="646"/>
    </row>
    <row r="257" spans="2:20" ht="23.4" customHeight="1" x14ac:dyDescent="0.3">
      <c r="B257" s="527"/>
      <c r="C257" s="273" t="s">
        <v>85</v>
      </c>
      <c r="D257" s="273"/>
      <c r="E257" s="273" t="s">
        <v>552</v>
      </c>
      <c r="F257" s="273"/>
      <c r="G257" s="273"/>
      <c r="H257" s="273"/>
      <c r="I257" s="273"/>
      <c r="J257" s="273"/>
      <c r="K257" s="647"/>
      <c r="L257" s="647"/>
      <c r="M257" s="647"/>
      <c r="N257" s="647"/>
      <c r="O257" s="647"/>
      <c r="P257" s="647"/>
      <c r="Q257" s="647"/>
      <c r="R257" s="647"/>
      <c r="S257" s="647"/>
      <c r="T257" s="648"/>
    </row>
    <row r="258" spans="2:20" ht="30.6" customHeight="1" x14ac:dyDescent="0.3">
      <c r="B258" s="527"/>
      <c r="C258" s="244" t="s">
        <v>796</v>
      </c>
      <c r="D258" s="248"/>
      <c r="E258" s="244" t="s">
        <v>797</v>
      </c>
      <c r="F258" s="248"/>
      <c r="G258" s="244" t="s">
        <v>649</v>
      </c>
      <c r="H258" s="246"/>
      <c r="I258" s="246"/>
      <c r="J258" s="245"/>
      <c r="K258" s="241" t="s">
        <v>801</v>
      </c>
      <c r="L258" s="242"/>
      <c r="M258" s="242"/>
      <c r="N258" s="242"/>
      <c r="O258" s="242"/>
      <c r="P258" s="242"/>
      <c r="Q258" s="242"/>
      <c r="R258" s="242"/>
      <c r="S258" s="242"/>
      <c r="T258" s="243"/>
    </row>
    <row r="259" spans="2:20" ht="37.950000000000003" customHeight="1" x14ac:dyDescent="0.3">
      <c r="B259" s="527"/>
      <c r="C259" s="244" t="s">
        <v>796</v>
      </c>
      <c r="D259" s="248"/>
      <c r="E259" s="244" t="s">
        <v>798</v>
      </c>
      <c r="F259" s="248"/>
      <c r="G259" s="244" t="s">
        <v>813</v>
      </c>
      <c r="H259" s="246"/>
      <c r="I259" s="246"/>
      <c r="J259" s="245"/>
      <c r="K259" s="241" t="s">
        <v>801</v>
      </c>
      <c r="L259" s="242"/>
      <c r="M259" s="242"/>
      <c r="N259" s="242"/>
      <c r="O259" s="242"/>
      <c r="P259" s="242"/>
      <c r="Q259" s="242"/>
      <c r="R259" s="242"/>
      <c r="S259" s="242"/>
      <c r="T259" s="243"/>
    </row>
    <row r="260" spans="2:20" ht="30.6" customHeight="1" x14ac:dyDescent="0.3">
      <c r="B260" s="554"/>
      <c r="C260" s="244" t="s">
        <v>796</v>
      </c>
      <c r="D260" s="248"/>
      <c r="E260" s="244" t="s">
        <v>797</v>
      </c>
      <c r="F260" s="248"/>
      <c r="G260" s="244" t="s">
        <v>799</v>
      </c>
      <c r="H260" s="246"/>
      <c r="I260" s="246"/>
      <c r="J260" s="245"/>
      <c r="K260" s="241" t="s">
        <v>801</v>
      </c>
      <c r="L260" s="242"/>
      <c r="M260" s="242"/>
      <c r="N260" s="242"/>
      <c r="O260" s="242"/>
      <c r="P260" s="242"/>
      <c r="Q260" s="242"/>
      <c r="R260" s="242"/>
      <c r="S260" s="242"/>
      <c r="T260" s="243"/>
    </row>
    <row r="261" spans="2:20" ht="27.75" customHeight="1" x14ac:dyDescent="0.3">
      <c r="B261" s="335"/>
      <c r="C261" s="357"/>
      <c r="D261" s="357"/>
      <c r="E261" s="357"/>
      <c r="F261" s="357"/>
      <c r="G261" s="357"/>
      <c r="H261" s="357"/>
      <c r="I261" s="357"/>
      <c r="J261" s="357"/>
      <c r="K261" s="357"/>
      <c r="L261" s="357"/>
      <c r="M261" s="357"/>
      <c r="N261" s="357"/>
      <c r="O261" s="357"/>
      <c r="P261" s="357"/>
      <c r="Q261" s="357"/>
      <c r="R261" s="357"/>
      <c r="S261" s="357"/>
      <c r="T261" s="336"/>
    </row>
    <row r="262" spans="2:20" ht="27" customHeight="1" x14ac:dyDescent="0.3">
      <c r="B262" s="526" t="s">
        <v>89</v>
      </c>
      <c r="C262" s="529" t="s">
        <v>623</v>
      </c>
      <c r="D262" s="530"/>
      <c r="E262" s="530"/>
      <c r="F262" s="530"/>
      <c r="G262" s="530"/>
      <c r="H262" s="530"/>
      <c r="I262" s="530"/>
      <c r="J262" s="530"/>
      <c r="K262" s="530"/>
      <c r="L262" s="530"/>
      <c r="M262" s="530"/>
      <c r="N262" s="530"/>
      <c r="O262" s="530"/>
      <c r="P262" s="530"/>
      <c r="Q262" s="530"/>
      <c r="R262" s="530"/>
      <c r="S262" s="530"/>
      <c r="T262" s="531"/>
    </row>
    <row r="263" spans="2:20" ht="14.1" customHeight="1" x14ac:dyDescent="0.3">
      <c r="B263" s="527"/>
      <c r="C263" s="258" t="s">
        <v>119</v>
      </c>
      <c r="D263" s="259"/>
      <c r="E263" s="259"/>
      <c r="F263" s="259"/>
      <c r="G263" s="259"/>
      <c r="H263" s="259"/>
      <c r="I263" s="259"/>
      <c r="J263" s="259"/>
      <c r="K263" s="259"/>
      <c r="L263" s="260"/>
      <c r="M263" s="258"/>
      <c r="N263" s="259"/>
      <c r="O263" s="259"/>
      <c r="P263" s="259"/>
      <c r="Q263" s="259"/>
      <c r="R263" s="259"/>
      <c r="S263" s="259"/>
      <c r="T263" s="260"/>
    </row>
    <row r="264" spans="2:20" ht="27.75" customHeight="1" x14ac:dyDescent="0.3">
      <c r="B264" s="527"/>
      <c r="C264" s="273" t="s">
        <v>74</v>
      </c>
      <c r="D264" s="273"/>
      <c r="E264" s="273"/>
      <c r="F264" s="273" t="s">
        <v>551</v>
      </c>
      <c r="G264" s="273"/>
      <c r="H264" s="273" t="s">
        <v>64</v>
      </c>
      <c r="I264" s="273"/>
      <c r="J264" s="273" t="s">
        <v>75</v>
      </c>
      <c r="K264" s="273"/>
      <c r="L264" s="273"/>
      <c r="M264" s="289"/>
      <c r="N264" s="382"/>
      <c r="O264" s="382"/>
      <c r="P264" s="382"/>
      <c r="Q264" s="382"/>
      <c r="R264" s="382"/>
      <c r="S264" s="382"/>
      <c r="T264" s="290"/>
    </row>
    <row r="265" spans="2:20" ht="21.6" customHeight="1" x14ac:dyDescent="0.3">
      <c r="B265" s="527"/>
      <c r="C265" s="319" t="s">
        <v>76</v>
      </c>
      <c r="D265" s="319"/>
      <c r="E265" s="319"/>
      <c r="F265" s="528">
        <v>1</v>
      </c>
      <c r="G265" s="528"/>
      <c r="H265" s="528">
        <v>1</v>
      </c>
      <c r="I265" s="528"/>
      <c r="J265" s="322">
        <f>F265-H265</f>
        <v>0</v>
      </c>
      <c r="K265" s="322"/>
      <c r="L265" s="322"/>
      <c r="M265" s="293"/>
      <c r="N265" s="383"/>
      <c r="O265" s="383"/>
      <c r="P265" s="383"/>
      <c r="Q265" s="383"/>
      <c r="R265" s="383"/>
      <c r="S265" s="383"/>
      <c r="T265" s="294"/>
    </row>
    <row r="266" spans="2:20" ht="24" customHeight="1" x14ac:dyDescent="0.3">
      <c r="B266" s="527"/>
      <c r="C266" s="277" t="s">
        <v>83</v>
      </c>
      <c r="D266" s="277"/>
      <c r="E266" s="277"/>
      <c r="F266" s="277"/>
      <c r="G266" s="277" t="s">
        <v>46</v>
      </c>
      <c r="H266" s="277"/>
      <c r="I266" s="277"/>
      <c r="J266" s="277"/>
      <c r="K266" s="508" t="s">
        <v>84</v>
      </c>
      <c r="L266" s="509"/>
      <c r="M266" s="509"/>
      <c r="N266" s="509"/>
      <c r="O266" s="509"/>
      <c r="P266" s="509"/>
      <c r="Q266" s="509"/>
      <c r="R266" s="509"/>
      <c r="S266" s="509"/>
      <c r="T266" s="510"/>
    </row>
    <row r="267" spans="2:20" ht="24.45" customHeight="1" x14ac:dyDescent="0.3">
      <c r="B267" s="527"/>
      <c r="C267" s="277" t="s">
        <v>85</v>
      </c>
      <c r="D267" s="277"/>
      <c r="E267" s="277" t="s">
        <v>552</v>
      </c>
      <c r="F267" s="277"/>
      <c r="G267" s="277"/>
      <c r="H267" s="277"/>
      <c r="I267" s="277"/>
      <c r="J267" s="277"/>
      <c r="K267" s="511"/>
      <c r="L267" s="512"/>
      <c r="M267" s="512"/>
      <c r="N267" s="512"/>
      <c r="O267" s="512"/>
      <c r="P267" s="512"/>
      <c r="Q267" s="512"/>
      <c r="R267" s="512"/>
      <c r="S267" s="512"/>
      <c r="T267" s="513"/>
    </row>
    <row r="268" spans="2:20" ht="30" customHeight="1" x14ac:dyDescent="0.3">
      <c r="B268" s="527"/>
      <c r="C268" s="244" t="s">
        <v>800</v>
      </c>
      <c r="D268" s="248"/>
      <c r="E268" s="244" t="s">
        <v>750</v>
      </c>
      <c r="F268" s="248"/>
      <c r="G268" s="244" t="s">
        <v>649</v>
      </c>
      <c r="H268" s="246"/>
      <c r="I268" s="246"/>
      <c r="J268" s="245"/>
      <c r="K268" s="241" t="s">
        <v>801</v>
      </c>
      <c r="L268" s="242"/>
      <c r="M268" s="242"/>
      <c r="N268" s="242"/>
      <c r="O268" s="242"/>
      <c r="P268" s="242"/>
      <c r="Q268" s="242"/>
      <c r="R268" s="242"/>
      <c r="S268" s="242"/>
      <c r="T268" s="243"/>
    </row>
    <row r="269" spans="2:20" ht="38.4" customHeight="1" x14ac:dyDescent="0.3">
      <c r="B269" s="527"/>
      <c r="C269" s="244" t="s">
        <v>800</v>
      </c>
      <c r="D269" s="248"/>
      <c r="E269" s="244" t="s">
        <v>750</v>
      </c>
      <c r="F269" s="248"/>
      <c r="G269" s="244" t="s">
        <v>693</v>
      </c>
      <c r="H269" s="246"/>
      <c r="I269" s="246"/>
      <c r="J269" s="245"/>
      <c r="K269" s="241" t="s">
        <v>801</v>
      </c>
      <c r="L269" s="242"/>
      <c r="M269" s="242"/>
      <c r="N269" s="242"/>
      <c r="O269" s="242"/>
      <c r="P269" s="242"/>
      <c r="Q269" s="242"/>
      <c r="R269" s="242"/>
      <c r="S269" s="242"/>
      <c r="T269" s="243"/>
    </row>
    <row r="270" spans="2:20" ht="30.6" customHeight="1" x14ac:dyDescent="0.3">
      <c r="B270" s="527"/>
      <c r="C270" s="244" t="s">
        <v>678</v>
      </c>
      <c r="D270" s="245"/>
      <c r="E270" s="244"/>
      <c r="F270" s="248"/>
      <c r="G270" s="247" t="s">
        <v>694</v>
      </c>
      <c r="H270" s="261"/>
      <c r="I270" s="261"/>
      <c r="J270" s="248"/>
      <c r="K270" s="241" t="s">
        <v>801</v>
      </c>
      <c r="L270" s="242"/>
      <c r="M270" s="242"/>
      <c r="N270" s="242"/>
      <c r="O270" s="242"/>
      <c r="P270" s="242"/>
      <c r="Q270" s="242"/>
      <c r="R270" s="242"/>
      <c r="S270" s="242"/>
      <c r="T270" s="243"/>
    </row>
    <row r="271" spans="2:20" ht="30.6" customHeight="1" x14ac:dyDescent="0.3">
      <c r="B271" s="527"/>
      <c r="C271" s="244" t="s">
        <v>704</v>
      </c>
      <c r="D271" s="245"/>
      <c r="E271" s="244"/>
      <c r="F271" s="248"/>
      <c r="G271" s="247" t="s">
        <v>694</v>
      </c>
      <c r="H271" s="261"/>
      <c r="I271" s="261"/>
      <c r="J271" s="248"/>
      <c r="K271" s="532" t="s">
        <v>804</v>
      </c>
      <c r="L271" s="533"/>
      <c r="M271" s="533"/>
      <c r="N271" s="533"/>
      <c r="O271" s="533"/>
      <c r="P271" s="533"/>
      <c r="Q271" s="533"/>
      <c r="R271" s="533"/>
      <c r="S271" s="533"/>
      <c r="T271" s="534"/>
    </row>
    <row r="272" spans="2:20" ht="30.6" customHeight="1" x14ac:dyDescent="0.3">
      <c r="B272" s="527"/>
      <c r="C272" s="244" t="s">
        <v>687</v>
      </c>
      <c r="D272" s="245"/>
      <c r="E272" s="244" t="s">
        <v>705</v>
      </c>
      <c r="F272" s="245"/>
      <c r="G272" s="247" t="s">
        <v>694</v>
      </c>
      <c r="H272" s="261"/>
      <c r="I272" s="261"/>
      <c r="J272" s="248"/>
      <c r="K272" s="532" t="s">
        <v>805</v>
      </c>
      <c r="L272" s="533"/>
      <c r="M272" s="533"/>
      <c r="N272" s="533"/>
      <c r="O272" s="533"/>
      <c r="P272" s="533"/>
      <c r="Q272" s="533"/>
      <c r="R272" s="533"/>
      <c r="S272" s="533"/>
      <c r="T272" s="534"/>
    </row>
    <row r="273" spans="2:24" ht="30.6" customHeight="1" x14ac:dyDescent="0.3">
      <c r="B273" s="527"/>
      <c r="C273" s="244" t="s">
        <v>743</v>
      </c>
      <c r="D273" s="245"/>
      <c r="E273" s="244" t="s">
        <v>800</v>
      </c>
      <c r="F273" s="245"/>
      <c r="G273" s="244" t="s">
        <v>802</v>
      </c>
      <c r="H273" s="246"/>
      <c r="I273" s="246"/>
      <c r="J273" s="245"/>
      <c r="K273" s="241" t="s">
        <v>801</v>
      </c>
      <c r="L273" s="242"/>
      <c r="M273" s="242"/>
      <c r="N273" s="242"/>
      <c r="O273" s="242"/>
      <c r="P273" s="242"/>
      <c r="Q273" s="242"/>
      <c r="R273" s="242"/>
      <c r="S273" s="242"/>
      <c r="T273" s="243"/>
    </row>
    <row r="274" spans="2:24" ht="27.75" customHeight="1" x14ac:dyDescent="0.3">
      <c r="B274" s="335"/>
      <c r="C274" s="357"/>
      <c r="D274" s="357"/>
      <c r="E274" s="357"/>
      <c r="F274" s="357"/>
      <c r="G274" s="357"/>
      <c r="H274" s="357"/>
      <c r="I274" s="357"/>
      <c r="J274" s="357"/>
      <c r="K274" s="357"/>
      <c r="L274" s="357"/>
      <c r="M274" s="357"/>
      <c r="N274" s="357"/>
      <c r="O274" s="357"/>
      <c r="P274" s="357"/>
      <c r="Q274" s="357"/>
      <c r="R274" s="357"/>
      <c r="S274" s="357"/>
      <c r="T274" s="336"/>
    </row>
    <row r="275" spans="2:24" ht="25.95" customHeight="1" x14ac:dyDescent="0.3">
      <c r="B275" s="498" t="s">
        <v>104</v>
      </c>
      <c r="C275" s="499"/>
      <c r="D275" s="499"/>
      <c r="E275" s="499"/>
      <c r="F275" s="499"/>
      <c r="G275" s="499"/>
      <c r="H275" s="499"/>
      <c r="I275" s="499"/>
      <c r="J275" s="499"/>
      <c r="K275" s="499"/>
      <c r="L275" s="499"/>
      <c r="M275" s="499"/>
      <c r="N275" s="499"/>
      <c r="O275" s="499"/>
      <c r="P275" s="499"/>
      <c r="Q275" s="499"/>
      <c r="R275" s="499"/>
      <c r="S275" s="499"/>
      <c r="T275" s="500"/>
    </row>
    <row r="276" spans="2:24" ht="23.4" customHeight="1" x14ac:dyDescent="0.3">
      <c r="B276" s="347" t="s">
        <v>48</v>
      </c>
      <c r="C276" s="348"/>
      <c r="D276" s="348"/>
      <c r="E276" s="348"/>
      <c r="F276" s="349"/>
      <c r="G276" s="413" t="s">
        <v>105</v>
      </c>
      <c r="H276" s="413"/>
      <c r="I276" s="413"/>
      <c r="J276" s="413"/>
      <c r="K276" s="413"/>
      <c r="L276" s="413"/>
      <c r="M276" s="413"/>
      <c r="N276" s="413"/>
      <c r="O276" s="413"/>
      <c r="P276" s="413"/>
      <c r="Q276" s="413"/>
      <c r="R276" s="413"/>
      <c r="S276" s="347" t="s">
        <v>106</v>
      </c>
      <c r="T276" s="349"/>
    </row>
    <row r="277" spans="2:24" ht="157.19999999999999" customHeight="1" x14ac:dyDescent="0.3">
      <c r="B277" s="655" t="s">
        <v>543</v>
      </c>
      <c r="C277" s="655"/>
      <c r="D277" s="655"/>
      <c r="E277" s="655"/>
      <c r="F277" s="655"/>
      <c r="G277" s="656" t="s">
        <v>925</v>
      </c>
      <c r="H277" s="656"/>
      <c r="I277" s="656"/>
      <c r="J277" s="656"/>
      <c r="K277" s="656"/>
      <c r="L277" s="656"/>
      <c r="M277" s="656"/>
      <c r="N277" s="656"/>
      <c r="O277" s="656"/>
      <c r="P277" s="656"/>
      <c r="Q277" s="656"/>
      <c r="R277" s="656"/>
      <c r="S277" s="479" t="s">
        <v>726</v>
      </c>
      <c r="T277" s="480"/>
      <c r="V277" s="525"/>
      <c r="W277" s="525"/>
    </row>
    <row r="278" spans="2:24" ht="52.2" customHeight="1" x14ac:dyDescent="0.3">
      <c r="B278" s="655" t="s">
        <v>873</v>
      </c>
      <c r="C278" s="655"/>
      <c r="D278" s="655"/>
      <c r="E278" s="655"/>
      <c r="F278" s="655"/>
      <c r="G278" s="656" t="s">
        <v>926</v>
      </c>
      <c r="H278" s="656"/>
      <c r="I278" s="656"/>
      <c r="J278" s="656"/>
      <c r="K278" s="656"/>
      <c r="L278" s="656"/>
      <c r="M278" s="656"/>
      <c r="N278" s="656"/>
      <c r="O278" s="656"/>
      <c r="P278" s="656"/>
      <c r="Q278" s="656"/>
      <c r="R278" s="656"/>
      <c r="S278" s="479" t="s">
        <v>734</v>
      </c>
      <c r="T278" s="480"/>
    </row>
    <row r="279" spans="2:24" ht="36.6" customHeight="1" x14ac:dyDescent="0.3">
      <c r="B279" s="655" t="s">
        <v>877</v>
      </c>
      <c r="C279" s="655"/>
      <c r="D279" s="655"/>
      <c r="E279" s="655"/>
      <c r="F279" s="655"/>
      <c r="G279" s="551" t="s">
        <v>878</v>
      </c>
      <c r="H279" s="552"/>
      <c r="I279" s="552"/>
      <c r="J279" s="552"/>
      <c r="K279" s="552"/>
      <c r="L279" s="552"/>
      <c r="M279" s="552"/>
      <c r="N279" s="552"/>
      <c r="O279" s="552"/>
      <c r="P279" s="552"/>
      <c r="Q279" s="552"/>
      <c r="R279" s="553"/>
      <c r="S279" s="551"/>
      <c r="T279" s="553"/>
    </row>
    <row r="280" spans="2:24" ht="37.200000000000003" customHeight="1" x14ac:dyDescent="0.3">
      <c r="B280" s="655" t="s">
        <v>751</v>
      </c>
      <c r="C280" s="655"/>
      <c r="D280" s="655"/>
      <c r="E280" s="655"/>
      <c r="F280" s="655"/>
      <c r="G280" s="551" t="s">
        <v>879</v>
      </c>
      <c r="H280" s="552"/>
      <c r="I280" s="552"/>
      <c r="J280" s="552"/>
      <c r="K280" s="552"/>
      <c r="L280" s="552"/>
      <c r="M280" s="552"/>
      <c r="N280" s="552"/>
      <c r="O280" s="552"/>
      <c r="P280" s="552"/>
      <c r="Q280" s="552"/>
      <c r="R280" s="553"/>
      <c r="S280" s="551"/>
      <c r="T280" s="553"/>
    </row>
    <row r="281" spans="2:24" ht="26.25" customHeight="1" x14ac:dyDescent="0.3">
      <c r="B281" s="498" t="s">
        <v>817</v>
      </c>
      <c r="C281" s="499"/>
      <c r="D281" s="499"/>
      <c r="E281" s="499"/>
      <c r="F281" s="499"/>
      <c r="G281" s="499"/>
      <c r="H281" s="499"/>
      <c r="I281" s="499"/>
      <c r="J281" s="499"/>
      <c r="K281" s="499"/>
      <c r="L281" s="499"/>
      <c r="M281" s="499"/>
      <c r="N281" s="499"/>
      <c r="O281" s="499"/>
      <c r="P281" s="499"/>
      <c r="Q281" s="499"/>
      <c r="R281" s="499"/>
      <c r="S281" s="499"/>
      <c r="T281" s="500"/>
    </row>
    <row r="282" spans="2:24" ht="23.25" customHeight="1" x14ac:dyDescent="0.3">
      <c r="B282" s="566" t="s">
        <v>48</v>
      </c>
      <c r="C282" s="567"/>
      <c r="D282" s="567"/>
      <c r="E282" s="567"/>
      <c r="F282" s="568"/>
      <c r="G282" s="347" t="s">
        <v>105</v>
      </c>
      <c r="H282" s="348"/>
      <c r="I282" s="348"/>
      <c r="J282" s="348"/>
      <c r="K282" s="348"/>
      <c r="L282" s="348"/>
      <c r="M282" s="348"/>
      <c r="N282" s="348"/>
      <c r="O282" s="348"/>
      <c r="P282" s="348"/>
      <c r="Q282" s="348"/>
      <c r="R282" s="349"/>
      <c r="S282" s="347" t="s">
        <v>106</v>
      </c>
      <c r="T282" s="349"/>
    </row>
    <row r="283" spans="2:24" ht="354" customHeight="1" x14ac:dyDescent="0.3">
      <c r="B283" s="289" t="s">
        <v>1070</v>
      </c>
      <c r="C283" s="382"/>
      <c r="D283" s="382"/>
      <c r="E283" s="382"/>
      <c r="F283" s="290"/>
      <c r="G283" s="649" t="s">
        <v>1068</v>
      </c>
      <c r="H283" s="650"/>
      <c r="I283" s="650"/>
      <c r="J283" s="650"/>
      <c r="K283" s="650"/>
      <c r="L283" s="650"/>
      <c r="M283" s="650"/>
      <c r="N283" s="650"/>
      <c r="O283" s="650"/>
      <c r="P283" s="650"/>
      <c r="Q283" s="650"/>
      <c r="R283" s="651"/>
      <c r="S283" s="289" t="s">
        <v>739</v>
      </c>
      <c r="T283" s="290"/>
    </row>
    <row r="284" spans="2:24" x14ac:dyDescent="0.3">
      <c r="B284" s="293"/>
      <c r="C284" s="383"/>
      <c r="D284" s="383"/>
      <c r="E284" s="383"/>
      <c r="F284" s="294"/>
      <c r="G284" s="652"/>
      <c r="H284" s="653"/>
      <c r="I284" s="653"/>
      <c r="J284" s="653"/>
      <c r="K284" s="653"/>
      <c r="L284" s="653"/>
      <c r="M284" s="653"/>
      <c r="N284" s="653"/>
      <c r="O284" s="653"/>
      <c r="P284" s="653"/>
      <c r="Q284" s="653"/>
      <c r="R284" s="654"/>
      <c r="S284" s="293"/>
      <c r="T284" s="294"/>
    </row>
    <row r="285" spans="2:24" ht="204.6" customHeight="1" x14ac:dyDescent="0.3">
      <c r="B285" s="350" t="s">
        <v>987</v>
      </c>
      <c r="C285" s="351"/>
      <c r="D285" s="351"/>
      <c r="E285" s="351"/>
      <c r="F285" s="352"/>
      <c r="G285" s="350" t="s">
        <v>1069</v>
      </c>
      <c r="H285" s="351"/>
      <c r="I285" s="351"/>
      <c r="J285" s="351"/>
      <c r="K285" s="351"/>
      <c r="L285" s="351"/>
      <c r="M285" s="351"/>
      <c r="N285" s="351"/>
      <c r="O285" s="351"/>
      <c r="P285" s="351"/>
      <c r="Q285" s="351"/>
      <c r="R285" s="352"/>
      <c r="S285" s="270" t="s">
        <v>733</v>
      </c>
      <c r="T285" s="272"/>
    </row>
    <row r="286" spans="2:24" ht="94.5" customHeight="1" x14ac:dyDescent="0.3">
      <c r="B286" s="566" t="s">
        <v>48</v>
      </c>
      <c r="C286" s="567"/>
      <c r="D286" s="567"/>
      <c r="E286" s="567"/>
      <c r="F286" s="568"/>
      <c r="G286" s="413" t="s">
        <v>105</v>
      </c>
      <c r="H286" s="413"/>
      <c r="I286" s="413"/>
      <c r="J286" s="413"/>
      <c r="K286" s="413"/>
      <c r="L286" s="413"/>
      <c r="M286" s="413"/>
      <c r="N286" s="413"/>
      <c r="O286" s="413"/>
      <c r="P286" s="413"/>
      <c r="Q286" s="413"/>
      <c r="R286" s="413"/>
      <c r="S286" s="347" t="s">
        <v>106</v>
      </c>
      <c r="T286" s="349"/>
    </row>
    <row r="287" spans="2:24" ht="198" customHeight="1" x14ac:dyDescent="0.3">
      <c r="B287" s="289" t="s">
        <v>795</v>
      </c>
      <c r="C287" s="382"/>
      <c r="D287" s="382"/>
      <c r="E287" s="382"/>
      <c r="F287" s="290"/>
      <c r="G287" s="301" t="s">
        <v>882</v>
      </c>
      <c r="H287" s="589"/>
      <c r="I287" s="589"/>
      <c r="J287" s="589"/>
      <c r="K287" s="589"/>
      <c r="L287" s="589"/>
      <c r="M287" s="589"/>
      <c r="N287" s="589"/>
      <c r="O287" s="589"/>
      <c r="P287" s="589"/>
      <c r="Q287" s="589"/>
      <c r="R287" s="590"/>
      <c r="S287" s="569" t="s">
        <v>744</v>
      </c>
      <c r="T287" s="570"/>
      <c r="W287" s="582"/>
      <c r="X287" s="582"/>
    </row>
    <row r="288" spans="2:24" ht="311.39999999999998" customHeight="1" x14ac:dyDescent="0.3">
      <c r="B288" s="291"/>
      <c r="C288" s="429"/>
      <c r="D288" s="429"/>
      <c r="E288" s="429"/>
      <c r="F288" s="292"/>
      <c r="G288" s="583" t="s">
        <v>883</v>
      </c>
      <c r="H288" s="584"/>
      <c r="I288" s="584"/>
      <c r="J288" s="584"/>
      <c r="K288" s="584"/>
      <c r="L288" s="584"/>
      <c r="M288" s="584"/>
      <c r="N288" s="584"/>
      <c r="O288" s="584"/>
      <c r="P288" s="584"/>
      <c r="Q288" s="584"/>
      <c r="R288" s="585"/>
      <c r="S288" s="570"/>
      <c r="T288" s="570"/>
      <c r="W288" s="582"/>
      <c r="X288" s="582"/>
    </row>
    <row r="289" spans="1:24" ht="225.6" customHeight="1" x14ac:dyDescent="0.3">
      <c r="A289" s="95"/>
      <c r="B289" s="291"/>
      <c r="C289" s="429"/>
      <c r="D289" s="429"/>
      <c r="E289" s="429"/>
      <c r="F289" s="292"/>
      <c r="G289" s="571" t="s">
        <v>852</v>
      </c>
      <c r="H289" s="581"/>
      <c r="I289" s="581"/>
      <c r="J289" s="581"/>
      <c r="K289" s="581"/>
      <c r="L289" s="581"/>
      <c r="M289" s="581"/>
      <c r="N289" s="581"/>
      <c r="O289" s="581"/>
      <c r="P289" s="581"/>
      <c r="Q289" s="581"/>
      <c r="R289" s="581"/>
      <c r="S289" s="570"/>
      <c r="T289" s="570"/>
      <c r="W289" s="582"/>
      <c r="X289" s="582"/>
    </row>
    <row r="290" spans="1:24" ht="235.8" customHeight="1" x14ac:dyDescent="0.3">
      <c r="B290" s="291"/>
      <c r="C290" s="429"/>
      <c r="D290" s="429"/>
      <c r="E290" s="429"/>
      <c r="F290" s="292"/>
      <c r="G290" s="571" t="s">
        <v>884</v>
      </c>
      <c r="H290" s="581"/>
      <c r="I290" s="581"/>
      <c r="J290" s="581"/>
      <c r="K290" s="581"/>
      <c r="L290" s="581"/>
      <c r="M290" s="581"/>
      <c r="N290" s="581"/>
      <c r="O290" s="581"/>
      <c r="P290" s="581"/>
      <c r="Q290" s="581"/>
      <c r="R290" s="581"/>
      <c r="S290" s="570"/>
      <c r="T290" s="570"/>
      <c r="W290" s="582"/>
      <c r="X290" s="582"/>
    </row>
    <row r="291" spans="1:24" ht="273" customHeight="1" x14ac:dyDescent="0.3">
      <c r="B291" s="291"/>
      <c r="C291" s="429"/>
      <c r="D291" s="429"/>
      <c r="E291" s="429"/>
      <c r="F291" s="292"/>
      <c r="G291" s="586" t="s">
        <v>789</v>
      </c>
      <c r="H291" s="587"/>
      <c r="I291" s="587"/>
      <c r="J291" s="587"/>
      <c r="K291" s="587"/>
      <c r="L291" s="587"/>
      <c r="M291" s="587"/>
      <c r="N291" s="587"/>
      <c r="O291" s="587"/>
      <c r="P291" s="587"/>
      <c r="Q291" s="587"/>
      <c r="R291" s="587"/>
      <c r="S291" s="570"/>
      <c r="T291" s="570"/>
      <c r="W291" s="582"/>
      <c r="X291" s="582"/>
    </row>
    <row r="292" spans="1:24" ht="216.6" customHeight="1" x14ac:dyDescent="0.3">
      <c r="B292" s="291"/>
      <c r="C292" s="429"/>
      <c r="D292" s="429"/>
      <c r="E292" s="429"/>
      <c r="F292" s="292"/>
      <c r="G292" s="571" t="s">
        <v>752</v>
      </c>
      <c r="H292" s="581"/>
      <c r="I292" s="581"/>
      <c r="J292" s="581"/>
      <c r="K292" s="581"/>
      <c r="L292" s="581"/>
      <c r="M292" s="581"/>
      <c r="N292" s="581"/>
      <c r="O292" s="581"/>
      <c r="P292" s="581"/>
      <c r="Q292" s="581"/>
      <c r="R292" s="581"/>
      <c r="S292" s="570"/>
      <c r="T292" s="570"/>
      <c r="W292" s="582"/>
      <c r="X292" s="582"/>
    </row>
    <row r="293" spans="1:24" ht="208.95" customHeight="1" x14ac:dyDescent="0.3">
      <c r="B293" s="291"/>
      <c r="C293" s="429"/>
      <c r="D293" s="429"/>
      <c r="E293" s="429"/>
      <c r="F293" s="292"/>
      <c r="G293" s="586" t="s">
        <v>848</v>
      </c>
      <c r="H293" s="587"/>
      <c r="I293" s="587"/>
      <c r="J293" s="587"/>
      <c r="K293" s="587"/>
      <c r="L293" s="587"/>
      <c r="M293" s="587"/>
      <c r="N293" s="587"/>
      <c r="O293" s="587"/>
      <c r="P293" s="587"/>
      <c r="Q293" s="587"/>
      <c r="R293" s="587"/>
      <c r="S293" s="570"/>
      <c r="T293" s="570"/>
      <c r="W293" s="582"/>
      <c r="X293" s="582"/>
    </row>
    <row r="294" spans="1:24" ht="210.6" customHeight="1" x14ac:dyDescent="0.3">
      <c r="B294" s="291"/>
      <c r="C294" s="429"/>
      <c r="D294" s="429"/>
      <c r="E294" s="429"/>
      <c r="F294" s="292"/>
      <c r="G294" s="571" t="s">
        <v>770</v>
      </c>
      <c r="H294" s="581"/>
      <c r="I294" s="581"/>
      <c r="J294" s="581"/>
      <c r="K294" s="581"/>
      <c r="L294" s="581"/>
      <c r="M294" s="581"/>
      <c r="N294" s="581"/>
      <c r="O294" s="581"/>
      <c r="P294" s="581"/>
      <c r="Q294" s="581"/>
      <c r="R294" s="588"/>
      <c r="S294" s="570"/>
      <c r="T294" s="570"/>
      <c r="W294" s="582"/>
      <c r="X294" s="582"/>
    </row>
    <row r="295" spans="1:24" ht="141.6" customHeight="1" x14ac:dyDescent="0.3">
      <c r="B295" s="291"/>
      <c r="C295" s="429"/>
      <c r="D295" s="429"/>
      <c r="E295" s="429"/>
      <c r="F295" s="292"/>
      <c r="G295" s="571" t="s">
        <v>819</v>
      </c>
      <c r="H295" s="581"/>
      <c r="I295" s="581"/>
      <c r="J295" s="581"/>
      <c r="K295" s="581"/>
      <c r="L295" s="581"/>
      <c r="M295" s="581"/>
      <c r="N295" s="581"/>
      <c r="O295" s="581"/>
      <c r="P295" s="581"/>
      <c r="Q295" s="581"/>
      <c r="R295" s="588"/>
      <c r="S295" s="570"/>
      <c r="T295" s="570"/>
      <c r="W295" s="582"/>
      <c r="X295" s="582"/>
    </row>
    <row r="296" spans="1:24" ht="82.95" customHeight="1" x14ac:dyDescent="0.3">
      <c r="B296" s="291"/>
      <c r="C296" s="429"/>
      <c r="D296" s="429"/>
      <c r="E296" s="429"/>
      <c r="F296" s="292"/>
      <c r="G296" s="571" t="s">
        <v>885</v>
      </c>
      <c r="H296" s="572"/>
      <c r="I296" s="572"/>
      <c r="J296" s="572"/>
      <c r="K296" s="572"/>
      <c r="L296" s="572"/>
      <c r="M296" s="572"/>
      <c r="N296" s="572"/>
      <c r="O296" s="572"/>
      <c r="P296" s="572"/>
      <c r="Q296" s="572"/>
      <c r="R296" s="573"/>
      <c r="S296" s="570"/>
      <c r="T296" s="570"/>
      <c r="W296" s="582"/>
      <c r="X296" s="582"/>
    </row>
    <row r="297" spans="1:24" ht="253.8" customHeight="1" x14ac:dyDescent="0.3">
      <c r="B297" s="291"/>
      <c r="C297" s="429"/>
      <c r="D297" s="429"/>
      <c r="E297" s="429"/>
      <c r="F297" s="292"/>
      <c r="G297" s="571" t="s">
        <v>886</v>
      </c>
      <c r="H297" s="581"/>
      <c r="I297" s="581"/>
      <c r="J297" s="581"/>
      <c r="K297" s="581"/>
      <c r="L297" s="581"/>
      <c r="M297" s="581"/>
      <c r="N297" s="581"/>
      <c r="O297" s="581"/>
      <c r="P297" s="581"/>
      <c r="Q297" s="581"/>
      <c r="R297" s="581"/>
      <c r="S297" s="570"/>
      <c r="T297" s="570"/>
      <c r="W297" s="582"/>
      <c r="X297" s="582"/>
    </row>
    <row r="298" spans="1:24" ht="408.6" customHeight="1" x14ac:dyDescent="0.3">
      <c r="B298" s="291"/>
      <c r="C298" s="429"/>
      <c r="D298" s="429"/>
      <c r="E298" s="429"/>
      <c r="F298" s="292"/>
      <c r="G298" s="575" t="s">
        <v>897</v>
      </c>
      <c r="H298" s="576"/>
      <c r="I298" s="576"/>
      <c r="J298" s="576"/>
      <c r="K298" s="576"/>
      <c r="L298" s="576"/>
      <c r="M298" s="576"/>
      <c r="N298" s="576"/>
      <c r="O298" s="576"/>
      <c r="P298" s="576"/>
      <c r="Q298" s="576"/>
      <c r="R298" s="577"/>
      <c r="S298" s="570"/>
      <c r="T298" s="570"/>
      <c r="W298" s="582"/>
      <c r="X298" s="582"/>
    </row>
    <row r="299" spans="1:24" ht="37.799999999999997" customHeight="1" x14ac:dyDescent="0.3">
      <c r="B299" s="291"/>
      <c r="C299" s="429"/>
      <c r="D299" s="429"/>
      <c r="E299" s="429"/>
      <c r="F299" s="292"/>
      <c r="G299" s="578"/>
      <c r="H299" s="579"/>
      <c r="I299" s="579"/>
      <c r="J299" s="579"/>
      <c r="K299" s="579"/>
      <c r="L299" s="579"/>
      <c r="M299" s="579"/>
      <c r="N299" s="579"/>
      <c r="O299" s="579"/>
      <c r="P299" s="579"/>
      <c r="Q299" s="579"/>
      <c r="R299" s="580"/>
      <c r="S299" s="570"/>
      <c r="T299" s="570"/>
      <c r="W299" s="582"/>
      <c r="X299" s="582"/>
    </row>
    <row r="300" spans="1:24" ht="174" customHeight="1" x14ac:dyDescent="0.3">
      <c r="B300" s="291"/>
      <c r="C300" s="429"/>
      <c r="D300" s="429"/>
      <c r="E300" s="429"/>
      <c r="F300" s="292"/>
      <c r="G300" s="571" t="s">
        <v>887</v>
      </c>
      <c r="H300" s="581"/>
      <c r="I300" s="581"/>
      <c r="J300" s="581"/>
      <c r="K300" s="581"/>
      <c r="L300" s="581"/>
      <c r="M300" s="581"/>
      <c r="N300" s="581"/>
      <c r="O300" s="581"/>
      <c r="P300" s="581"/>
      <c r="Q300" s="581"/>
      <c r="R300" s="581"/>
      <c r="S300" s="570"/>
      <c r="T300" s="570"/>
      <c r="W300" s="582"/>
      <c r="X300" s="582"/>
    </row>
    <row r="301" spans="1:24" ht="190.2" customHeight="1" x14ac:dyDescent="0.3">
      <c r="B301" s="291"/>
      <c r="C301" s="429"/>
      <c r="D301" s="429"/>
      <c r="E301" s="429"/>
      <c r="F301" s="292"/>
      <c r="G301" s="571" t="s">
        <v>888</v>
      </c>
      <c r="H301" s="581"/>
      <c r="I301" s="581"/>
      <c r="J301" s="581"/>
      <c r="K301" s="581"/>
      <c r="L301" s="581"/>
      <c r="M301" s="581"/>
      <c r="N301" s="581"/>
      <c r="O301" s="581"/>
      <c r="P301" s="581"/>
      <c r="Q301" s="581"/>
      <c r="R301" s="588"/>
      <c r="S301" s="570"/>
      <c r="T301" s="570"/>
      <c r="W301" s="582"/>
      <c r="X301" s="582"/>
    </row>
    <row r="302" spans="1:24" ht="226.8" customHeight="1" x14ac:dyDescent="0.3">
      <c r="B302" s="291"/>
      <c r="C302" s="429"/>
      <c r="D302" s="429"/>
      <c r="E302" s="429"/>
      <c r="F302" s="292"/>
      <c r="G302" s="571" t="s">
        <v>889</v>
      </c>
      <c r="H302" s="572"/>
      <c r="I302" s="572"/>
      <c r="J302" s="572"/>
      <c r="K302" s="572"/>
      <c r="L302" s="572"/>
      <c r="M302" s="572"/>
      <c r="N302" s="572"/>
      <c r="O302" s="572"/>
      <c r="P302" s="572"/>
      <c r="Q302" s="572"/>
      <c r="R302" s="573"/>
      <c r="S302" s="570"/>
      <c r="T302" s="570"/>
      <c r="W302" s="582"/>
      <c r="X302" s="582"/>
    </row>
    <row r="303" spans="1:24" ht="408.6" customHeight="1" x14ac:dyDescent="0.3">
      <c r="B303" s="291"/>
      <c r="C303" s="429"/>
      <c r="D303" s="429"/>
      <c r="E303" s="429"/>
      <c r="F303" s="292"/>
      <c r="G303" s="575" t="s">
        <v>890</v>
      </c>
      <c r="H303" s="576"/>
      <c r="I303" s="576"/>
      <c r="J303" s="576"/>
      <c r="K303" s="576"/>
      <c r="L303" s="576"/>
      <c r="M303" s="576"/>
      <c r="N303" s="576"/>
      <c r="O303" s="576"/>
      <c r="P303" s="576"/>
      <c r="Q303" s="576"/>
      <c r="R303" s="577"/>
      <c r="S303" s="570"/>
      <c r="T303" s="570"/>
      <c r="W303" s="582"/>
      <c r="X303" s="582"/>
    </row>
    <row r="304" spans="1:24" ht="52.2" customHeight="1" x14ac:dyDescent="0.3">
      <c r="B304" s="291"/>
      <c r="C304" s="429"/>
      <c r="D304" s="429"/>
      <c r="E304" s="429"/>
      <c r="F304" s="292"/>
      <c r="G304" s="578"/>
      <c r="H304" s="579"/>
      <c r="I304" s="579"/>
      <c r="J304" s="579"/>
      <c r="K304" s="579"/>
      <c r="L304" s="579"/>
      <c r="M304" s="579"/>
      <c r="N304" s="579"/>
      <c r="O304" s="579"/>
      <c r="P304" s="579"/>
      <c r="Q304" s="579"/>
      <c r="R304" s="580"/>
      <c r="S304" s="570"/>
      <c r="T304" s="570"/>
      <c r="W304" s="582"/>
      <c r="X304" s="582"/>
    </row>
    <row r="305" spans="2:24" ht="354.6" customHeight="1" x14ac:dyDescent="0.3">
      <c r="B305" s="291"/>
      <c r="C305" s="429"/>
      <c r="D305" s="429"/>
      <c r="E305" s="429"/>
      <c r="F305" s="292"/>
      <c r="G305" s="583" t="s">
        <v>866</v>
      </c>
      <c r="H305" s="584"/>
      <c r="I305" s="584"/>
      <c r="J305" s="584"/>
      <c r="K305" s="584"/>
      <c r="L305" s="584"/>
      <c r="M305" s="584"/>
      <c r="N305" s="584"/>
      <c r="O305" s="584"/>
      <c r="P305" s="584"/>
      <c r="Q305" s="584"/>
      <c r="R305" s="585"/>
      <c r="S305" s="570"/>
      <c r="T305" s="570"/>
      <c r="W305" s="582"/>
      <c r="X305" s="582"/>
    </row>
    <row r="306" spans="2:24" ht="156" customHeight="1" x14ac:dyDescent="0.3">
      <c r="B306" s="291"/>
      <c r="C306" s="429"/>
      <c r="D306" s="429"/>
      <c r="E306" s="429"/>
      <c r="F306" s="292"/>
      <c r="G306" s="571" t="s">
        <v>774</v>
      </c>
      <c r="H306" s="581"/>
      <c r="I306" s="581"/>
      <c r="J306" s="581"/>
      <c r="K306" s="581"/>
      <c r="L306" s="581"/>
      <c r="M306" s="581"/>
      <c r="N306" s="581"/>
      <c r="O306" s="581"/>
      <c r="P306" s="581"/>
      <c r="Q306" s="581"/>
      <c r="R306" s="581"/>
      <c r="S306" s="570"/>
      <c r="T306" s="570"/>
      <c r="W306" s="582"/>
      <c r="X306" s="582"/>
    </row>
    <row r="307" spans="2:24" ht="201" customHeight="1" x14ac:dyDescent="0.3">
      <c r="B307" s="291"/>
      <c r="C307" s="429"/>
      <c r="D307" s="429"/>
      <c r="E307" s="429"/>
      <c r="F307" s="292"/>
      <c r="G307" s="571" t="s">
        <v>818</v>
      </c>
      <c r="H307" s="581"/>
      <c r="I307" s="581"/>
      <c r="J307" s="581"/>
      <c r="K307" s="581"/>
      <c r="L307" s="581"/>
      <c r="M307" s="581"/>
      <c r="N307" s="581"/>
      <c r="O307" s="581"/>
      <c r="P307" s="581"/>
      <c r="Q307" s="581"/>
      <c r="R307" s="581"/>
      <c r="S307" s="570"/>
      <c r="T307" s="570"/>
      <c r="W307" s="582"/>
      <c r="X307" s="582"/>
    </row>
    <row r="308" spans="2:24" ht="167.4" customHeight="1" x14ac:dyDescent="0.3">
      <c r="B308" s="291"/>
      <c r="C308" s="429"/>
      <c r="D308" s="429"/>
      <c r="E308" s="429"/>
      <c r="F308" s="292"/>
      <c r="G308" s="571" t="s">
        <v>753</v>
      </c>
      <c r="H308" s="572"/>
      <c r="I308" s="572"/>
      <c r="J308" s="572"/>
      <c r="K308" s="572"/>
      <c r="L308" s="572"/>
      <c r="M308" s="572"/>
      <c r="N308" s="572"/>
      <c r="O308" s="572"/>
      <c r="P308" s="572"/>
      <c r="Q308" s="572"/>
      <c r="R308" s="573"/>
      <c r="S308" s="570"/>
      <c r="T308" s="570"/>
      <c r="W308" s="582"/>
      <c r="X308" s="582"/>
    </row>
    <row r="309" spans="2:24" ht="219.6" customHeight="1" x14ac:dyDescent="0.3">
      <c r="B309" s="291"/>
      <c r="C309" s="429"/>
      <c r="D309" s="429"/>
      <c r="E309" s="429"/>
      <c r="F309" s="292"/>
      <c r="G309" s="571" t="s">
        <v>891</v>
      </c>
      <c r="H309" s="572"/>
      <c r="I309" s="572"/>
      <c r="J309" s="572"/>
      <c r="K309" s="572"/>
      <c r="L309" s="572"/>
      <c r="M309" s="572"/>
      <c r="N309" s="572"/>
      <c r="O309" s="572"/>
      <c r="P309" s="572"/>
      <c r="Q309" s="572"/>
      <c r="R309" s="573"/>
      <c r="S309" s="570"/>
      <c r="T309" s="570"/>
      <c r="W309" s="582"/>
      <c r="X309" s="582"/>
    </row>
    <row r="310" spans="2:24" ht="312.60000000000002" customHeight="1" x14ac:dyDescent="0.3">
      <c r="B310" s="291"/>
      <c r="C310" s="429"/>
      <c r="D310" s="429"/>
      <c r="E310" s="429"/>
      <c r="F310" s="292"/>
      <c r="G310" s="571" t="s">
        <v>898</v>
      </c>
      <c r="H310" s="572"/>
      <c r="I310" s="572"/>
      <c r="J310" s="572"/>
      <c r="K310" s="572"/>
      <c r="L310" s="572"/>
      <c r="M310" s="572"/>
      <c r="N310" s="572"/>
      <c r="O310" s="572"/>
      <c r="P310" s="572"/>
      <c r="Q310" s="572"/>
      <c r="R310" s="573"/>
      <c r="S310" s="570"/>
      <c r="T310" s="570"/>
      <c r="W310" s="582"/>
      <c r="X310" s="582"/>
    </row>
    <row r="311" spans="2:24" ht="188.4" customHeight="1" x14ac:dyDescent="0.3">
      <c r="B311" s="291"/>
      <c r="C311" s="429"/>
      <c r="D311" s="429"/>
      <c r="E311" s="429"/>
      <c r="F311" s="292"/>
      <c r="G311" s="571" t="s">
        <v>754</v>
      </c>
      <c r="H311" s="581"/>
      <c r="I311" s="581"/>
      <c r="J311" s="581"/>
      <c r="K311" s="581"/>
      <c r="L311" s="581"/>
      <c r="M311" s="581"/>
      <c r="N311" s="581"/>
      <c r="O311" s="581"/>
      <c r="P311" s="581"/>
      <c r="Q311" s="581"/>
      <c r="R311" s="588"/>
      <c r="S311" s="570"/>
      <c r="T311" s="570"/>
      <c r="W311" s="582"/>
      <c r="X311" s="582"/>
    </row>
    <row r="312" spans="2:24" ht="150.6" customHeight="1" x14ac:dyDescent="0.3">
      <c r="B312" s="291"/>
      <c r="C312" s="429"/>
      <c r="D312" s="429"/>
      <c r="E312" s="429"/>
      <c r="F312" s="292"/>
      <c r="G312" s="583" t="s">
        <v>755</v>
      </c>
      <c r="H312" s="572"/>
      <c r="I312" s="572"/>
      <c r="J312" s="572"/>
      <c r="K312" s="572"/>
      <c r="L312" s="572"/>
      <c r="M312" s="572"/>
      <c r="N312" s="572"/>
      <c r="O312" s="572"/>
      <c r="P312" s="572"/>
      <c r="Q312" s="572"/>
      <c r="R312" s="573"/>
      <c r="S312" s="570"/>
      <c r="T312" s="570"/>
      <c r="W312" s="582"/>
      <c r="X312" s="582"/>
    </row>
    <row r="313" spans="2:24" ht="224.4" customHeight="1" x14ac:dyDescent="0.3">
      <c r="B313" s="291"/>
      <c r="C313" s="429"/>
      <c r="D313" s="429"/>
      <c r="E313" s="429"/>
      <c r="F313" s="292"/>
      <c r="G313" s="571" t="s">
        <v>756</v>
      </c>
      <c r="H313" s="581"/>
      <c r="I313" s="581"/>
      <c r="J313" s="581"/>
      <c r="K313" s="581"/>
      <c r="L313" s="581"/>
      <c r="M313" s="581"/>
      <c r="N313" s="581"/>
      <c r="O313" s="581"/>
      <c r="P313" s="581"/>
      <c r="Q313" s="581"/>
      <c r="R313" s="588"/>
      <c r="S313" s="570"/>
      <c r="T313" s="570"/>
      <c r="W313" s="582"/>
      <c r="X313" s="582"/>
    </row>
    <row r="314" spans="2:24" ht="249" customHeight="1" x14ac:dyDescent="0.3">
      <c r="B314" s="291"/>
      <c r="C314" s="429"/>
      <c r="D314" s="429"/>
      <c r="E314" s="429"/>
      <c r="F314" s="292"/>
      <c r="G314" s="571" t="s">
        <v>851</v>
      </c>
      <c r="H314" s="581"/>
      <c r="I314" s="581"/>
      <c r="J314" s="581"/>
      <c r="K314" s="581"/>
      <c r="L314" s="581"/>
      <c r="M314" s="581"/>
      <c r="N314" s="581"/>
      <c r="O314" s="581"/>
      <c r="P314" s="581"/>
      <c r="Q314" s="581"/>
      <c r="R314" s="588"/>
      <c r="S314" s="570"/>
      <c r="T314" s="570"/>
      <c r="W314" s="582"/>
      <c r="X314" s="582"/>
    </row>
    <row r="315" spans="2:24" ht="408.6" customHeight="1" x14ac:dyDescent="0.3">
      <c r="B315" s="291"/>
      <c r="C315" s="429"/>
      <c r="D315" s="429"/>
      <c r="E315" s="429"/>
      <c r="F315" s="292"/>
      <c r="G315" s="571" t="s">
        <v>790</v>
      </c>
      <c r="H315" s="581"/>
      <c r="I315" s="581"/>
      <c r="J315" s="581"/>
      <c r="K315" s="581"/>
      <c r="L315" s="581"/>
      <c r="M315" s="581"/>
      <c r="N315" s="581"/>
      <c r="O315" s="581"/>
      <c r="P315" s="581"/>
      <c r="Q315" s="581"/>
      <c r="R315" s="588"/>
      <c r="S315" s="570"/>
      <c r="T315" s="570"/>
      <c r="W315" s="582"/>
      <c r="X315" s="582"/>
    </row>
    <row r="316" spans="2:24" ht="394.2" customHeight="1" x14ac:dyDescent="0.3">
      <c r="B316" s="291"/>
      <c r="C316" s="429"/>
      <c r="D316" s="429"/>
      <c r="E316" s="429"/>
      <c r="F316" s="292"/>
      <c r="G316" s="571" t="s">
        <v>867</v>
      </c>
      <c r="H316" s="581"/>
      <c r="I316" s="581"/>
      <c r="J316" s="581"/>
      <c r="K316" s="581"/>
      <c r="L316" s="581"/>
      <c r="M316" s="581"/>
      <c r="N316" s="581"/>
      <c r="O316" s="581"/>
      <c r="P316" s="581"/>
      <c r="Q316" s="581"/>
      <c r="R316" s="588"/>
      <c r="S316" s="570"/>
      <c r="T316" s="570"/>
      <c r="W316" s="582"/>
      <c r="X316" s="582"/>
    </row>
    <row r="317" spans="2:24" ht="245.4" customHeight="1" x14ac:dyDescent="0.3">
      <c r="B317" s="291"/>
      <c r="C317" s="429"/>
      <c r="D317" s="429"/>
      <c r="E317" s="429"/>
      <c r="F317" s="292"/>
      <c r="G317" s="571" t="s">
        <v>892</v>
      </c>
      <c r="H317" s="581"/>
      <c r="I317" s="581"/>
      <c r="J317" s="581"/>
      <c r="K317" s="581"/>
      <c r="L317" s="581"/>
      <c r="M317" s="581"/>
      <c r="N317" s="581"/>
      <c r="O317" s="581"/>
      <c r="P317" s="581"/>
      <c r="Q317" s="581"/>
      <c r="R317" s="588"/>
      <c r="S317" s="570"/>
      <c r="T317" s="570"/>
      <c r="W317" s="582"/>
      <c r="X317" s="582"/>
    </row>
    <row r="318" spans="2:24" ht="127.2" customHeight="1" x14ac:dyDescent="0.3">
      <c r="B318" s="291"/>
      <c r="C318" s="429"/>
      <c r="D318" s="429"/>
      <c r="E318" s="429"/>
      <c r="F318" s="292"/>
      <c r="G318" s="571" t="s">
        <v>893</v>
      </c>
      <c r="H318" s="581"/>
      <c r="I318" s="581"/>
      <c r="J318" s="581"/>
      <c r="K318" s="581"/>
      <c r="L318" s="581"/>
      <c r="M318" s="581"/>
      <c r="N318" s="581"/>
      <c r="O318" s="581"/>
      <c r="P318" s="581"/>
      <c r="Q318" s="581"/>
      <c r="R318" s="588"/>
      <c r="S318" s="570"/>
      <c r="T318" s="570"/>
      <c r="W318" s="582"/>
      <c r="X318" s="582"/>
    </row>
    <row r="319" spans="2:24" ht="131.4" customHeight="1" x14ac:dyDescent="0.3">
      <c r="B319" s="291"/>
      <c r="C319" s="429"/>
      <c r="D319" s="429"/>
      <c r="E319" s="429"/>
      <c r="F319" s="292"/>
      <c r="G319" s="571" t="s">
        <v>806</v>
      </c>
      <c r="H319" s="581"/>
      <c r="I319" s="581"/>
      <c r="J319" s="581"/>
      <c r="K319" s="581"/>
      <c r="L319" s="581"/>
      <c r="M319" s="581"/>
      <c r="N319" s="581"/>
      <c r="O319" s="581"/>
      <c r="P319" s="581"/>
      <c r="Q319" s="581"/>
      <c r="R319" s="588"/>
      <c r="S319" s="570"/>
      <c r="T319" s="570"/>
      <c r="W319" s="582"/>
      <c r="X319" s="582"/>
    </row>
    <row r="320" spans="2:24" ht="219" customHeight="1" x14ac:dyDescent="0.3">
      <c r="B320" s="291"/>
      <c r="C320" s="429"/>
      <c r="D320" s="429"/>
      <c r="E320" s="429"/>
      <c r="F320" s="292"/>
      <c r="G320" s="571" t="s">
        <v>894</v>
      </c>
      <c r="H320" s="581"/>
      <c r="I320" s="581"/>
      <c r="J320" s="581"/>
      <c r="K320" s="581"/>
      <c r="L320" s="581"/>
      <c r="M320" s="581"/>
      <c r="N320" s="581"/>
      <c r="O320" s="581"/>
      <c r="P320" s="581"/>
      <c r="Q320" s="581"/>
      <c r="R320" s="588"/>
      <c r="S320" s="570"/>
      <c r="T320" s="570"/>
      <c r="W320" s="582"/>
      <c r="X320" s="582"/>
    </row>
    <row r="321" spans="1:24" ht="189.6" customHeight="1" x14ac:dyDescent="0.3">
      <c r="B321" s="291"/>
      <c r="C321" s="429"/>
      <c r="D321" s="429"/>
      <c r="E321" s="429"/>
      <c r="F321" s="292"/>
      <c r="G321" s="571" t="s">
        <v>895</v>
      </c>
      <c r="H321" s="581"/>
      <c r="I321" s="581"/>
      <c r="J321" s="581"/>
      <c r="K321" s="581"/>
      <c r="L321" s="581"/>
      <c r="M321" s="581"/>
      <c r="N321" s="581"/>
      <c r="O321" s="581"/>
      <c r="P321" s="581"/>
      <c r="Q321" s="581"/>
      <c r="R321" s="588"/>
      <c r="S321" s="570"/>
      <c r="T321" s="570"/>
      <c r="W321" s="582"/>
      <c r="X321" s="582"/>
    </row>
    <row r="322" spans="1:24" ht="188.4" customHeight="1" x14ac:dyDescent="0.3">
      <c r="B322" s="291"/>
      <c r="C322" s="429"/>
      <c r="D322" s="429"/>
      <c r="E322" s="429"/>
      <c r="F322" s="292"/>
      <c r="G322" s="571" t="s">
        <v>807</v>
      </c>
      <c r="H322" s="581"/>
      <c r="I322" s="581"/>
      <c r="J322" s="581"/>
      <c r="K322" s="581"/>
      <c r="L322" s="581"/>
      <c r="M322" s="581"/>
      <c r="N322" s="581"/>
      <c r="O322" s="581"/>
      <c r="P322" s="581"/>
      <c r="Q322" s="581"/>
      <c r="R322" s="588"/>
      <c r="S322" s="570"/>
      <c r="T322" s="570"/>
      <c r="W322" s="582"/>
      <c r="X322" s="582"/>
    </row>
    <row r="323" spans="1:24" ht="324" customHeight="1" x14ac:dyDescent="0.3">
      <c r="B323" s="291"/>
      <c r="C323" s="429"/>
      <c r="D323" s="429"/>
      <c r="E323" s="429"/>
      <c r="F323" s="292"/>
      <c r="G323" s="571" t="s">
        <v>758</v>
      </c>
      <c r="H323" s="581"/>
      <c r="I323" s="581"/>
      <c r="J323" s="581"/>
      <c r="K323" s="581"/>
      <c r="L323" s="581"/>
      <c r="M323" s="581"/>
      <c r="N323" s="581"/>
      <c r="O323" s="581"/>
      <c r="P323" s="581"/>
      <c r="Q323" s="581"/>
      <c r="R323" s="588"/>
      <c r="S323" s="570"/>
      <c r="T323" s="570"/>
      <c r="W323" s="582"/>
      <c r="X323" s="582"/>
    </row>
    <row r="324" spans="1:24" ht="247.8" customHeight="1" x14ac:dyDescent="0.3">
      <c r="B324" s="291"/>
      <c r="C324" s="429"/>
      <c r="D324" s="429"/>
      <c r="E324" s="429"/>
      <c r="F324" s="292"/>
      <c r="G324" s="571" t="s">
        <v>757</v>
      </c>
      <c r="H324" s="581"/>
      <c r="I324" s="581"/>
      <c r="J324" s="581"/>
      <c r="K324" s="581"/>
      <c r="L324" s="581"/>
      <c r="M324" s="581"/>
      <c r="N324" s="581"/>
      <c r="O324" s="581"/>
      <c r="P324" s="581"/>
      <c r="Q324" s="581"/>
      <c r="R324" s="588"/>
      <c r="S324" s="570"/>
      <c r="T324" s="570"/>
      <c r="W324" s="582"/>
      <c r="X324" s="582"/>
    </row>
    <row r="325" spans="1:24" ht="235.8" customHeight="1" x14ac:dyDescent="0.3">
      <c r="B325" s="291"/>
      <c r="C325" s="429"/>
      <c r="D325" s="429"/>
      <c r="E325" s="429"/>
      <c r="F325" s="292"/>
      <c r="G325" s="571" t="s">
        <v>760</v>
      </c>
      <c r="H325" s="581"/>
      <c r="I325" s="581"/>
      <c r="J325" s="581"/>
      <c r="K325" s="581"/>
      <c r="L325" s="581"/>
      <c r="M325" s="581"/>
      <c r="N325" s="581"/>
      <c r="O325" s="581"/>
      <c r="P325" s="581"/>
      <c r="Q325" s="581"/>
      <c r="R325" s="588"/>
      <c r="S325" s="570"/>
      <c r="T325" s="570"/>
      <c r="W325" s="582"/>
      <c r="X325" s="582"/>
    </row>
    <row r="326" spans="1:24" ht="116.4" customHeight="1" x14ac:dyDescent="0.3">
      <c r="B326" s="291"/>
      <c r="C326" s="429"/>
      <c r="D326" s="429"/>
      <c r="E326" s="429"/>
      <c r="F326" s="292"/>
      <c r="G326" s="571" t="s">
        <v>653</v>
      </c>
      <c r="H326" s="581"/>
      <c r="I326" s="581"/>
      <c r="J326" s="581"/>
      <c r="K326" s="581"/>
      <c r="L326" s="581"/>
      <c r="M326" s="581"/>
      <c r="N326" s="581"/>
      <c r="O326" s="581"/>
      <c r="P326" s="581"/>
      <c r="Q326" s="581"/>
      <c r="R326" s="588"/>
      <c r="S326" s="570"/>
      <c r="T326" s="570"/>
      <c r="W326" s="582"/>
      <c r="X326" s="582"/>
    </row>
    <row r="327" spans="1:24" ht="358.8" customHeight="1" thickBot="1" x14ac:dyDescent="0.35">
      <c r="B327" s="291"/>
      <c r="C327" s="429"/>
      <c r="D327" s="429"/>
      <c r="E327" s="429"/>
      <c r="F327" s="292"/>
      <c r="G327" s="563" t="s">
        <v>896</v>
      </c>
      <c r="H327" s="564"/>
      <c r="I327" s="564"/>
      <c r="J327" s="564"/>
      <c r="K327" s="564"/>
      <c r="L327" s="564"/>
      <c r="M327" s="564"/>
      <c r="N327" s="564"/>
      <c r="O327" s="564"/>
      <c r="P327" s="564"/>
      <c r="Q327" s="564"/>
      <c r="R327" s="565"/>
      <c r="S327" s="570"/>
      <c r="T327" s="570"/>
      <c r="W327" s="112"/>
      <c r="X327" s="112"/>
    </row>
    <row r="328" spans="1:24" ht="114.6" customHeight="1" x14ac:dyDescent="0.3">
      <c r="B328" s="262" t="s">
        <v>635</v>
      </c>
      <c r="C328" s="263"/>
      <c r="D328" s="263"/>
      <c r="E328" s="263"/>
      <c r="F328" s="263"/>
      <c r="G328" s="555" t="s">
        <v>814</v>
      </c>
      <c r="H328" s="555"/>
      <c r="I328" s="555"/>
      <c r="J328" s="555"/>
      <c r="K328" s="555"/>
      <c r="L328" s="555"/>
      <c r="M328" s="555"/>
      <c r="N328" s="555"/>
      <c r="O328" s="555"/>
      <c r="P328" s="555"/>
      <c r="Q328" s="555"/>
      <c r="R328" s="555"/>
      <c r="S328" s="574"/>
      <c r="T328" s="570"/>
    </row>
    <row r="329" spans="1:24" ht="165" customHeight="1" x14ac:dyDescent="0.3">
      <c r="B329" s="262" t="s">
        <v>636</v>
      </c>
      <c r="C329" s="263"/>
      <c r="D329" s="263"/>
      <c r="E329" s="263"/>
      <c r="F329" s="263"/>
      <c r="G329" s="555" t="s">
        <v>808</v>
      </c>
      <c r="H329" s="555"/>
      <c r="I329" s="555"/>
      <c r="J329" s="555"/>
      <c r="K329" s="555"/>
      <c r="L329" s="555"/>
      <c r="M329" s="555"/>
      <c r="N329" s="555"/>
      <c r="O329" s="555"/>
      <c r="P329" s="555"/>
      <c r="Q329" s="555"/>
      <c r="R329" s="555"/>
      <c r="S329" s="574"/>
      <c r="T329" s="570"/>
    </row>
    <row r="330" spans="1:24" ht="165" customHeight="1" x14ac:dyDescent="0.3">
      <c r="B330" s="262" t="s">
        <v>648</v>
      </c>
      <c r="C330" s="263"/>
      <c r="D330" s="263"/>
      <c r="E330" s="263"/>
      <c r="F330" s="263"/>
      <c r="G330" s="555" t="s">
        <v>809</v>
      </c>
      <c r="H330" s="555"/>
      <c r="I330" s="555"/>
      <c r="J330" s="555"/>
      <c r="K330" s="555"/>
      <c r="L330" s="555"/>
      <c r="M330" s="555"/>
      <c r="N330" s="555"/>
      <c r="O330" s="555"/>
      <c r="P330" s="555"/>
      <c r="Q330" s="555"/>
      <c r="R330" s="555"/>
      <c r="S330" s="574"/>
      <c r="T330" s="570"/>
    </row>
    <row r="331" spans="1:24" ht="93.6" customHeight="1" x14ac:dyDescent="0.3">
      <c r="B331" s="262" t="s">
        <v>791</v>
      </c>
      <c r="C331" s="263"/>
      <c r="D331" s="263"/>
      <c r="E331" s="263"/>
      <c r="F331" s="263"/>
      <c r="G331" s="555" t="s">
        <v>810</v>
      </c>
      <c r="H331" s="555"/>
      <c r="I331" s="555"/>
      <c r="J331" s="555"/>
      <c r="K331" s="555"/>
      <c r="L331" s="555"/>
      <c r="M331" s="555"/>
      <c r="N331" s="555"/>
      <c r="O331" s="555"/>
      <c r="P331" s="555"/>
      <c r="Q331" s="555"/>
      <c r="R331" s="555"/>
      <c r="S331" s="574"/>
      <c r="T331" s="570"/>
    </row>
    <row r="332" spans="1:24" ht="15" customHeight="1" x14ac:dyDescent="0.3">
      <c r="B332" s="556" t="s">
        <v>116</v>
      </c>
      <c r="C332" s="557"/>
      <c r="D332" s="557"/>
      <c r="E332" s="557"/>
      <c r="F332" s="557"/>
      <c r="G332" s="557"/>
      <c r="H332" s="557"/>
      <c r="I332" s="557"/>
      <c r="J332" s="557"/>
      <c r="K332" s="557"/>
      <c r="L332" s="557"/>
      <c r="M332" s="557"/>
      <c r="N332" s="557"/>
      <c r="O332" s="557"/>
      <c r="P332" s="557"/>
      <c r="Q332" s="557"/>
      <c r="R332" s="557"/>
      <c r="S332" s="558"/>
      <c r="T332" s="559"/>
    </row>
    <row r="333" spans="1:24" ht="15" customHeight="1" x14ac:dyDescent="0.3">
      <c r="B333" s="347" t="s">
        <v>48</v>
      </c>
      <c r="C333" s="348"/>
      <c r="D333" s="348"/>
      <c r="E333" s="348"/>
      <c r="F333" s="349"/>
      <c r="G333" s="560" t="s">
        <v>105</v>
      </c>
      <c r="H333" s="561"/>
      <c r="I333" s="561"/>
      <c r="J333" s="561"/>
      <c r="K333" s="561"/>
      <c r="L333" s="561"/>
      <c r="M333" s="561"/>
      <c r="N333" s="561"/>
      <c r="O333" s="561"/>
      <c r="P333" s="561"/>
      <c r="Q333" s="561"/>
      <c r="R333" s="562"/>
      <c r="S333" s="560" t="s">
        <v>106</v>
      </c>
      <c r="T333" s="562"/>
    </row>
    <row r="334" spans="1:24" ht="133.94999999999999" customHeight="1" x14ac:dyDescent="0.3">
      <c r="A334" s="96"/>
      <c r="B334" s="269" t="s">
        <v>465</v>
      </c>
      <c r="C334" s="269"/>
      <c r="D334" s="269"/>
      <c r="E334" s="269"/>
      <c r="F334" s="269"/>
      <c r="G334" s="591" t="s">
        <v>864</v>
      </c>
      <c r="H334" s="604"/>
      <c r="I334" s="604"/>
      <c r="J334" s="604"/>
      <c r="K334" s="604"/>
      <c r="L334" s="604"/>
      <c r="M334" s="604"/>
      <c r="N334" s="604"/>
      <c r="O334" s="604"/>
      <c r="P334" s="604"/>
      <c r="Q334" s="604"/>
      <c r="R334" s="604"/>
      <c r="S334" s="593" t="s">
        <v>857</v>
      </c>
      <c r="T334" s="594"/>
    </row>
    <row r="335" spans="1:24" ht="144.6" customHeight="1" x14ac:dyDescent="0.3">
      <c r="A335" s="96"/>
      <c r="B335" s="269" t="s">
        <v>479</v>
      </c>
      <c r="C335" s="269"/>
      <c r="D335" s="269"/>
      <c r="E335" s="269"/>
      <c r="F335" s="269"/>
      <c r="G335" s="595" t="s">
        <v>858</v>
      </c>
      <c r="H335" s="596"/>
      <c r="I335" s="596"/>
      <c r="J335" s="596"/>
      <c r="K335" s="596"/>
      <c r="L335" s="596"/>
      <c r="M335" s="596"/>
      <c r="N335" s="596"/>
      <c r="O335" s="596"/>
      <c r="P335" s="596"/>
      <c r="Q335" s="596"/>
      <c r="R335" s="597"/>
      <c r="S335" s="593" t="s">
        <v>857</v>
      </c>
      <c r="T335" s="594"/>
    </row>
    <row r="336" spans="1:24" ht="141" customHeight="1" x14ac:dyDescent="0.3">
      <c r="A336" s="96"/>
      <c r="B336" s="269" t="s">
        <v>480</v>
      </c>
      <c r="C336" s="269"/>
      <c r="D336" s="269"/>
      <c r="E336" s="269"/>
      <c r="F336" s="269"/>
      <c r="G336" s="595" t="s">
        <v>859</v>
      </c>
      <c r="H336" s="596"/>
      <c r="I336" s="596"/>
      <c r="J336" s="596"/>
      <c r="K336" s="596"/>
      <c r="L336" s="596"/>
      <c r="M336" s="596"/>
      <c r="N336" s="596"/>
      <c r="O336" s="596"/>
      <c r="P336" s="596"/>
      <c r="Q336" s="596"/>
      <c r="R336" s="597"/>
      <c r="S336" s="593" t="s">
        <v>857</v>
      </c>
      <c r="T336" s="594"/>
    </row>
    <row r="337" spans="1:20" ht="147.6" customHeight="1" x14ac:dyDescent="0.3">
      <c r="A337" s="96"/>
      <c r="B337" s="269" t="s">
        <v>481</v>
      </c>
      <c r="C337" s="269"/>
      <c r="D337" s="269"/>
      <c r="E337" s="269"/>
      <c r="F337" s="269"/>
      <c r="G337" s="598" t="s">
        <v>860</v>
      </c>
      <c r="H337" s="599"/>
      <c r="I337" s="599"/>
      <c r="J337" s="599"/>
      <c r="K337" s="599"/>
      <c r="L337" s="599"/>
      <c r="M337" s="599"/>
      <c r="N337" s="599"/>
      <c r="O337" s="599"/>
      <c r="P337" s="599"/>
      <c r="Q337" s="599"/>
      <c r="R337" s="600"/>
      <c r="S337" s="593" t="s">
        <v>857</v>
      </c>
      <c r="T337" s="594"/>
    </row>
    <row r="338" spans="1:20" ht="201" customHeight="1" x14ac:dyDescent="0.3">
      <c r="A338" s="96"/>
      <c r="B338" s="269" t="s">
        <v>505</v>
      </c>
      <c r="C338" s="269"/>
      <c r="D338" s="269"/>
      <c r="E338" s="269"/>
      <c r="F338" s="269"/>
      <c r="G338" s="620" t="s">
        <v>861</v>
      </c>
      <c r="H338" s="596"/>
      <c r="I338" s="596"/>
      <c r="J338" s="596"/>
      <c r="K338" s="596"/>
      <c r="L338" s="596"/>
      <c r="M338" s="596"/>
      <c r="N338" s="596"/>
      <c r="O338" s="596"/>
      <c r="P338" s="596"/>
      <c r="Q338" s="596"/>
      <c r="R338" s="597"/>
      <c r="S338" s="593" t="s">
        <v>857</v>
      </c>
      <c r="T338" s="594"/>
    </row>
    <row r="339" spans="1:20" ht="174.6" customHeight="1" x14ac:dyDescent="0.3">
      <c r="A339" s="96"/>
      <c r="B339" s="269" t="s">
        <v>773</v>
      </c>
      <c r="C339" s="269"/>
      <c r="D339" s="269"/>
      <c r="E339" s="269"/>
      <c r="F339" s="269"/>
      <c r="G339" s="604" t="s">
        <v>862</v>
      </c>
      <c r="H339" s="592"/>
      <c r="I339" s="592"/>
      <c r="J339" s="592"/>
      <c r="K339" s="592"/>
      <c r="L339" s="592"/>
      <c r="M339" s="592"/>
      <c r="N339" s="592"/>
      <c r="O339" s="592"/>
      <c r="P339" s="592"/>
      <c r="Q339" s="592"/>
      <c r="R339" s="592"/>
      <c r="S339" s="593" t="s">
        <v>857</v>
      </c>
      <c r="T339" s="594"/>
    </row>
    <row r="340" spans="1:20" ht="94.2" customHeight="1" x14ac:dyDescent="0.3">
      <c r="A340" s="96"/>
      <c r="B340" s="269" t="s">
        <v>772</v>
      </c>
      <c r="C340" s="269"/>
      <c r="D340" s="269"/>
      <c r="E340" s="269"/>
      <c r="F340" s="269"/>
      <c r="G340" s="591" t="s">
        <v>863</v>
      </c>
      <c r="H340" s="592"/>
      <c r="I340" s="592"/>
      <c r="J340" s="592"/>
      <c r="K340" s="592"/>
      <c r="L340" s="592"/>
      <c r="M340" s="592"/>
      <c r="N340" s="592"/>
      <c r="O340" s="592"/>
      <c r="P340" s="592"/>
      <c r="Q340" s="592"/>
      <c r="R340" s="592"/>
      <c r="S340" s="593" t="s">
        <v>857</v>
      </c>
      <c r="T340" s="594"/>
    </row>
    <row r="341" spans="1:20" ht="262.8" customHeight="1" x14ac:dyDescent="0.3">
      <c r="B341" s="289" t="s">
        <v>482</v>
      </c>
      <c r="C341" s="382"/>
      <c r="D341" s="382"/>
      <c r="E341" s="382"/>
      <c r="F341" s="382"/>
      <c r="G341" s="601"/>
      <c r="H341" s="602"/>
      <c r="I341" s="602"/>
      <c r="J341" s="602"/>
      <c r="K341" s="602"/>
      <c r="L341" s="602"/>
      <c r="M341" s="602"/>
      <c r="N341" s="602"/>
      <c r="O341" s="602"/>
      <c r="P341" s="602"/>
      <c r="Q341" s="602"/>
      <c r="R341" s="603"/>
      <c r="S341" s="270"/>
      <c r="T341" s="272"/>
    </row>
    <row r="342" spans="1:20" ht="14.1" customHeight="1" x14ac:dyDescent="0.3">
      <c r="B342" s="122"/>
      <c r="C342" s="92"/>
      <c r="D342" s="92"/>
      <c r="E342" s="92"/>
      <c r="F342" s="92"/>
      <c r="G342" s="119"/>
      <c r="H342" s="90"/>
      <c r="I342" s="90"/>
      <c r="J342" s="90"/>
      <c r="K342" s="90"/>
      <c r="L342" s="90"/>
      <c r="M342" s="90"/>
      <c r="N342" s="90"/>
      <c r="O342" s="90"/>
      <c r="P342" s="90"/>
      <c r="Q342" s="90"/>
      <c r="R342" s="90"/>
      <c r="S342" s="92"/>
      <c r="T342" s="123"/>
    </row>
    <row r="343" spans="1:20" ht="15" customHeight="1" x14ac:dyDescent="0.3">
      <c r="B343" s="366" t="s">
        <v>107</v>
      </c>
      <c r="C343" s="367"/>
      <c r="D343" s="367"/>
      <c r="E343" s="367"/>
      <c r="F343" s="367"/>
      <c r="G343" s="367"/>
      <c r="H343" s="367"/>
      <c r="I343" s="367"/>
      <c r="J343" s="367"/>
      <c r="K343" s="367"/>
      <c r="L343" s="367"/>
      <c r="M343" s="367"/>
      <c r="N343" s="367"/>
      <c r="O343" s="367"/>
      <c r="P343" s="367"/>
      <c r="Q343" s="367"/>
      <c r="R343" s="367"/>
      <c r="S343" s="367"/>
      <c r="T343" s="368"/>
    </row>
    <row r="344" spans="1:20" ht="244.95" customHeight="1" x14ac:dyDescent="0.3">
      <c r="B344" s="614" t="s">
        <v>855</v>
      </c>
      <c r="C344" s="615"/>
      <c r="D344" s="615"/>
      <c r="E344" s="615"/>
      <c r="F344" s="615"/>
      <c r="G344" s="615"/>
      <c r="H344" s="615"/>
      <c r="I344" s="615"/>
      <c r="J344" s="615"/>
      <c r="K344" s="615"/>
      <c r="L344" s="615"/>
      <c r="M344" s="615"/>
      <c r="N344" s="615"/>
      <c r="O344" s="615"/>
      <c r="P344" s="615"/>
      <c r="Q344" s="615"/>
      <c r="R344" s="615"/>
      <c r="S344" s="615"/>
      <c r="T344" s="616"/>
    </row>
    <row r="345" spans="1:20" ht="14.25" customHeight="1" x14ac:dyDescent="0.3">
      <c r="B345" s="617"/>
      <c r="C345" s="617"/>
      <c r="D345" s="617"/>
      <c r="E345" s="617"/>
      <c r="F345" s="617"/>
      <c r="G345" s="617"/>
      <c r="H345" s="617"/>
      <c r="I345" s="617"/>
      <c r="J345" s="617"/>
      <c r="K345" s="617"/>
      <c r="L345" s="617"/>
      <c r="M345" s="617"/>
      <c r="N345" s="617"/>
      <c r="O345" s="617"/>
      <c r="P345" s="617"/>
      <c r="Q345" s="618"/>
      <c r="R345" s="619"/>
      <c r="S345" s="617"/>
      <c r="T345" s="618"/>
    </row>
    <row r="346" spans="1:20" ht="15" customHeight="1" x14ac:dyDescent="0.3">
      <c r="B346" s="621" t="s">
        <v>108</v>
      </c>
      <c r="C346" s="622"/>
      <c r="D346" s="622"/>
      <c r="E346" s="622"/>
      <c r="F346" s="623"/>
      <c r="G346" s="621" t="s">
        <v>109</v>
      </c>
      <c r="H346" s="622"/>
      <c r="I346" s="622"/>
      <c r="J346" s="622"/>
      <c r="K346" s="622"/>
      <c r="L346" s="622"/>
      <c r="M346" s="622"/>
      <c r="N346" s="622"/>
      <c r="O346" s="622"/>
      <c r="P346" s="623"/>
      <c r="Q346" s="621" t="s">
        <v>110</v>
      </c>
      <c r="R346" s="622"/>
      <c r="S346" s="622"/>
      <c r="T346" s="623"/>
    </row>
    <row r="347" spans="1:20" ht="114.75" customHeight="1" x14ac:dyDescent="0.3">
      <c r="B347" s="608" t="s">
        <v>692</v>
      </c>
      <c r="C347" s="609"/>
      <c r="D347" s="609"/>
      <c r="E347" s="609"/>
      <c r="F347" s="610"/>
      <c r="G347" s="611" t="s">
        <v>455</v>
      </c>
      <c r="H347" s="612"/>
      <c r="I347" s="612"/>
      <c r="J347" s="612"/>
      <c r="K347" s="612"/>
      <c r="L347" s="612"/>
      <c r="M347" s="612"/>
      <c r="N347" s="612"/>
      <c r="O347" s="612"/>
      <c r="P347" s="613"/>
      <c r="Q347" s="611" t="s">
        <v>120</v>
      </c>
      <c r="R347" s="612"/>
      <c r="S347" s="612"/>
      <c r="T347" s="613"/>
    </row>
    <row r="348" spans="1:20" ht="13.95" customHeight="1" x14ac:dyDescent="0.3">
      <c r="G348" s="88"/>
      <c r="H348" s="88"/>
      <c r="I348" s="88"/>
      <c r="J348" s="88"/>
      <c r="K348" s="88"/>
      <c r="L348" s="88"/>
      <c r="M348" s="88"/>
      <c r="N348" s="88"/>
      <c r="O348" s="88"/>
      <c r="P348" s="88"/>
      <c r="Q348" s="89"/>
      <c r="R348" s="89"/>
    </row>
  </sheetData>
  <mergeCells count="875">
    <mergeCell ref="E204:F204"/>
    <mergeCell ref="G204:J204"/>
    <mergeCell ref="K204:T204"/>
    <mergeCell ref="C207:D207"/>
    <mergeCell ref="E207:F207"/>
    <mergeCell ref="G207:J207"/>
    <mergeCell ref="K207:T207"/>
    <mergeCell ref="J242:T242"/>
    <mergeCell ref="F242:I242"/>
    <mergeCell ref="D242:E242"/>
    <mergeCell ref="B241:C241"/>
    <mergeCell ref="D241:E241"/>
    <mergeCell ref="F241:I241"/>
    <mergeCell ref="J241:T241"/>
    <mergeCell ref="H218:I218"/>
    <mergeCell ref="G233:K233"/>
    <mergeCell ref="E209:F209"/>
    <mergeCell ref="J221:K221"/>
    <mergeCell ref="E217:F217"/>
    <mergeCell ref="E225:F225"/>
    <mergeCell ref="C223:F223"/>
    <mergeCell ref="C217:D217"/>
    <mergeCell ref="M213:T221"/>
    <mergeCell ref="J178:T178"/>
    <mergeCell ref="B179:C179"/>
    <mergeCell ref="D179:E179"/>
    <mergeCell ref="F179:I179"/>
    <mergeCell ref="J179:T179"/>
    <mergeCell ref="C200:D200"/>
    <mergeCell ref="E200:F200"/>
    <mergeCell ref="G200:J200"/>
    <mergeCell ref="K200:T200"/>
    <mergeCell ref="B186:C186"/>
    <mergeCell ref="J185:T185"/>
    <mergeCell ref="F183:I183"/>
    <mergeCell ref="B187:T187"/>
    <mergeCell ref="C189:T189"/>
    <mergeCell ref="F181:I181"/>
    <mergeCell ref="F180:I180"/>
    <mergeCell ref="B178:C178"/>
    <mergeCell ref="D178:E178"/>
    <mergeCell ref="F178:I178"/>
    <mergeCell ref="B188:T188"/>
    <mergeCell ref="F192:G192"/>
    <mergeCell ref="B180:C180"/>
    <mergeCell ref="D180:E180"/>
    <mergeCell ref="B184:C184"/>
    <mergeCell ref="B127:C127"/>
    <mergeCell ref="D127:J127"/>
    <mergeCell ref="K127:R127"/>
    <mergeCell ref="S127:T127"/>
    <mergeCell ref="B128:C128"/>
    <mergeCell ref="D128:J128"/>
    <mergeCell ref="K128:R128"/>
    <mergeCell ref="S128:T128"/>
    <mergeCell ref="B113:E113"/>
    <mergeCell ref="B114:E114"/>
    <mergeCell ref="B115:E115"/>
    <mergeCell ref="G108:R118"/>
    <mergeCell ref="B118:E118"/>
    <mergeCell ref="S118:T118"/>
    <mergeCell ref="B123:C123"/>
    <mergeCell ref="D123:J123"/>
    <mergeCell ref="K123:R123"/>
    <mergeCell ref="S123:T123"/>
    <mergeCell ref="B126:C126"/>
    <mergeCell ref="D126:J126"/>
    <mergeCell ref="K126:R126"/>
    <mergeCell ref="S126:T126"/>
    <mergeCell ref="S113:T113"/>
    <mergeCell ref="S110:T110"/>
    <mergeCell ref="B83:B90"/>
    <mergeCell ref="J100:R100"/>
    <mergeCell ref="S100:T100"/>
    <mergeCell ref="E101:I101"/>
    <mergeCell ref="S115:T115"/>
    <mergeCell ref="B116:E116"/>
    <mergeCell ref="S116:T116"/>
    <mergeCell ref="B117:E117"/>
    <mergeCell ref="S117:T117"/>
    <mergeCell ref="S114:T114"/>
    <mergeCell ref="E96:I96"/>
    <mergeCell ref="J96:R96"/>
    <mergeCell ref="S96:T96"/>
    <mergeCell ref="E97:I97"/>
    <mergeCell ref="J97:R97"/>
    <mergeCell ref="S97:T97"/>
    <mergeCell ref="S99:T99"/>
    <mergeCell ref="E100:I100"/>
    <mergeCell ref="J101:R101"/>
    <mergeCell ref="S101:T101"/>
    <mergeCell ref="E95:I95"/>
    <mergeCell ref="S109:T109"/>
    <mergeCell ref="B94:B102"/>
    <mergeCell ref="C94:D102"/>
    <mergeCell ref="B45:H45"/>
    <mergeCell ref="B46:H46"/>
    <mergeCell ref="I45:J45"/>
    <mergeCell ref="K45:L45"/>
    <mergeCell ref="M45:R45"/>
    <mergeCell ref="M46:R46"/>
    <mergeCell ref="K46:L46"/>
    <mergeCell ref="I46:J46"/>
    <mergeCell ref="K40:L40"/>
    <mergeCell ref="M40:R40"/>
    <mergeCell ref="B41:H41"/>
    <mergeCell ref="I41:J41"/>
    <mergeCell ref="K41:L41"/>
    <mergeCell ref="M41:R41"/>
    <mergeCell ref="B42:H42"/>
    <mergeCell ref="I42:J42"/>
    <mergeCell ref="K42:L42"/>
    <mergeCell ref="M42:R42"/>
    <mergeCell ref="B43:H43"/>
    <mergeCell ref="I43:J43"/>
    <mergeCell ref="K43:L43"/>
    <mergeCell ref="M43:R43"/>
    <mergeCell ref="B44:H44"/>
    <mergeCell ref="I44:J44"/>
    <mergeCell ref="K44:L44"/>
    <mergeCell ref="M44:R44"/>
    <mergeCell ref="B108:E108"/>
    <mergeCell ref="B109:E109"/>
    <mergeCell ref="B110:E110"/>
    <mergeCell ref="B111:E111"/>
    <mergeCell ref="B112:E112"/>
    <mergeCell ref="B240:C240"/>
    <mergeCell ref="B228:K228"/>
    <mergeCell ref="C222:T222"/>
    <mergeCell ref="B226:T226"/>
    <mergeCell ref="G225:I225"/>
    <mergeCell ref="I229:K229"/>
    <mergeCell ref="B232:C232"/>
    <mergeCell ref="C225:D225"/>
    <mergeCell ref="B227:T227"/>
    <mergeCell ref="B212:B225"/>
    <mergeCell ref="E229:F229"/>
    <mergeCell ref="G229:H229"/>
    <mergeCell ref="B230:D230"/>
    <mergeCell ref="C197:L197"/>
    <mergeCell ref="K218:L218"/>
    <mergeCell ref="J225:L225"/>
    <mergeCell ref="D239:E239"/>
    <mergeCell ref="S283:T284"/>
    <mergeCell ref="B285:F285"/>
    <mergeCell ref="G285:R285"/>
    <mergeCell ref="S285:T285"/>
    <mergeCell ref="B231:K231"/>
    <mergeCell ref="B235:K235"/>
    <mergeCell ref="D233:E233"/>
    <mergeCell ref="B234:K234"/>
    <mergeCell ref="B237:F237"/>
    <mergeCell ref="C252:D252"/>
    <mergeCell ref="K273:T273"/>
    <mergeCell ref="B280:F280"/>
    <mergeCell ref="G280:R280"/>
    <mergeCell ref="S280:T280"/>
    <mergeCell ref="C256:F256"/>
    <mergeCell ref="C257:D257"/>
    <mergeCell ref="S279:T279"/>
    <mergeCell ref="B281:T281"/>
    <mergeCell ref="H255:I255"/>
    <mergeCell ref="B261:T261"/>
    <mergeCell ref="B282:F282"/>
    <mergeCell ref="C269:D269"/>
    <mergeCell ref="G273:J273"/>
    <mergeCell ref="G232:K232"/>
    <mergeCell ref="C273:D273"/>
    <mergeCell ref="J254:K254"/>
    <mergeCell ref="E269:F269"/>
    <mergeCell ref="E273:F273"/>
    <mergeCell ref="B283:F284"/>
    <mergeCell ref="G283:R284"/>
    <mergeCell ref="G313:R313"/>
    <mergeCell ref="G312:R312"/>
    <mergeCell ref="G305:R305"/>
    <mergeCell ref="G301:R301"/>
    <mergeCell ref="B277:F277"/>
    <mergeCell ref="G277:R277"/>
    <mergeCell ref="G300:R300"/>
    <mergeCell ref="G297:R297"/>
    <mergeCell ref="G282:R282"/>
    <mergeCell ref="B279:F279"/>
    <mergeCell ref="B278:F278"/>
    <mergeCell ref="G278:R278"/>
    <mergeCell ref="L228:T228"/>
    <mergeCell ref="B229:D229"/>
    <mergeCell ref="M225:T225"/>
    <mergeCell ref="C220:L220"/>
    <mergeCell ref="G221:H221"/>
    <mergeCell ref="S277:T277"/>
    <mergeCell ref="H252:L252"/>
    <mergeCell ref="J249:L249"/>
    <mergeCell ref="E251:F251"/>
    <mergeCell ref="H247:I247"/>
    <mergeCell ref="C253:L253"/>
    <mergeCell ref="M254:T254"/>
    <mergeCell ref="H254:I254"/>
    <mergeCell ref="H249:I249"/>
    <mergeCell ref="C263:L263"/>
    <mergeCell ref="E252:F252"/>
    <mergeCell ref="G256:J257"/>
    <mergeCell ref="K256:T257"/>
    <mergeCell ref="C258:D258"/>
    <mergeCell ref="E258:F258"/>
    <mergeCell ref="G258:J258"/>
    <mergeCell ref="K258:T258"/>
    <mergeCell ref="C272:D272"/>
    <mergeCell ref="C248:E248"/>
    <mergeCell ref="K210:T210"/>
    <mergeCell ref="E208:F208"/>
    <mergeCell ref="K209:T209"/>
    <mergeCell ref="E195:F195"/>
    <mergeCell ref="G208:J208"/>
    <mergeCell ref="C245:T245"/>
    <mergeCell ref="G230:H230"/>
    <mergeCell ref="I230:K230"/>
    <mergeCell ref="D232:E232"/>
    <mergeCell ref="B233:C233"/>
    <mergeCell ref="B189:B210"/>
    <mergeCell ref="C190:L190"/>
    <mergeCell ref="M190:T190"/>
    <mergeCell ref="C192:E192"/>
    <mergeCell ref="J192:L192"/>
    <mergeCell ref="H192:I192"/>
    <mergeCell ref="E230:F230"/>
    <mergeCell ref="H214:I214"/>
    <mergeCell ref="C218:D218"/>
    <mergeCell ref="H217:I217"/>
    <mergeCell ref="G223:I224"/>
    <mergeCell ref="J223:L224"/>
    <mergeCell ref="C224:D224"/>
    <mergeCell ref="E224:F224"/>
    <mergeCell ref="M191:T197"/>
    <mergeCell ref="C191:E191"/>
    <mergeCell ref="C198:F198"/>
    <mergeCell ref="G205:J205"/>
    <mergeCell ref="K205:T205"/>
    <mergeCell ref="E205:F205"/>
    <mergeCell ref="C205:D205"/>
    <mergeCell ref="E194:F194"/>
    <mergeCell ref="K194:L194"/>
    <mergeCell ref="H191:I191"/>
    <mergeCell ref="C194:D194"/>
    <mergeCell ref="C201:D201"/>
    <mergeCell ref="E201:F201"/>
    <mergeCell ref="G201:J201"/>
    <mergeCell ref="K201:T201"/>
    <mergeCell ref="C202:D202"/>
    <mergeCell ref="E202:F202"/>
    <mergeCell ref="G202:J202"/>
    <mergeCell ref="K202:T202"/>
    <mergeCell ref="C203:D203"/>
    <mergeCell ref="E203:F203"/>
    <mergeCell ref="G203:J203"/>
    <mergeCell ref="K203:T203"/>
    <mergeCell ref="C204:D204"/>
    <mergeCell ref="F191:G191"/>
    <mergeCell ref="J191:L191"/>
    <mergeCell ref="M223:T224"/>
    <mergeCell ref="C214:E214"/>
    <mergeCell ref="H195:L195"/>
    <mergeCell ref="E206:F206"/>
    <mergeCell ref="G206:J206"/>
    <mergeCell ref="K198:T199"/>
    <mergeCell ref="B211:T211"/>
    <mergeCell ref="C212:T212"/>
    <mergeCell ref="C213:L213"/>
    <mergeCell ref="F215:G215"/>
    <mergeCell ref="F214:G214"/>
    <mergeCell ref="J215:L215"/>
    <mergeCell ref="J214:L214"/>
    <mergeCell ref="H194:I194"/>
    <mergeCell ref="G210:J210"/>
    <mergeCell ref="C209:D209"/>
    <mergeCell ref="C210:D210"/>
    <mergeCell ref="C199:D199"/>
    <mergeCell ref="G198:J199"/>
    <mergeCell ref="C195:D195"/>
    <mergeCell ref="E210:F210"/>
    <mergeCell ref="C215:E215"/>
    <mergeCell ref="B171:C171"/>
    <mergeCell ref="J184:T184"/>
    <mergeCell ref="F185:I185"/>
    <mergeCell ref="F184:I184"/>
    <mergeCell ref="D186:E186"/>
    <mergeCell ref="J182:T182"/>
    <mergeCell ref="D185:E185"/>
    <mergeCell ref="B185:C185"/>
    <mergeCell ref="F186:I186"/>
    <mergeCell ref="B183:C183"/>
    <mergeCell ref="D183:E183"/>
    <mergeCell ref="B181:C181"/>
    <mergeCell ref="B173:C173"/>
    <mergeCell ref="D173:E173"/>
    <mergeCell ref="F173:I173"/>
    <mergeCell ref="J173:T173"/>
    <mergeCell ref="B174:C174"/>
    <mergeCell ref="D174:E174"/>
    <mergeCell ref="F174:I174"/>
    <mergeCell ref="J174:T174"/>
    <mergeCell ref="B175:C175"/>
    <mergeCell ref="B182:C182"/>
    <mergeCell ref="J183:T183"/>
    <mergeCell ref="D181:E181"/>
    <mergeCell ref="B347:F347"/>
    <mergeCell ref="G347:P347"/>
    <mergeCell ref="Q347:T347"/>
    <mergeCell ref="B343:T343"/>
    <mergeCell ref="B344:T344"/>
    <mergeCell ref="B345:Q345"/>
    <mergeCell ref="R345:T345"/>
    <mergeCell ref="B338:F338"/>
    <mergeCell ref="G338:R338"/>
    <mergeCell ref="S338:T338"/>
    <mergeCell ref="B346:F346"/>
    <mergeCell ref="G346:P346"/>
    <mergeCell ref="Q346:T346"/>
    <mergeCell ref="B340:F340"/>
    <mergeCell ref="B341:F341"/>
    <mergeCell ref="G341:R341"/>
    <mergeCell ref="S341:T341"/>
    <mergeCell ref="B339:F339"/>
    <mergeCell ref="G339:R339"/>
    <mergeCell ref="S339:T339"/>
    <mergeCell ref="K208:T208"/>
    <mergeCell ref="K206:T206"/>
    <mergeCell ref="E199:F199"/>
    <mergeCell ref="C206:D206"/>
    <mergeCell ref="B334:F334"/>
    <mergeCell ref="G334:R334"/>
    <mergeCell ref="S334:T334"/>
    <mergeCell ref="B335:F335"/>
    <mergeCell ref="G335:R335"/>
    <mergeCell ref="S335:T335"/>
    <mergeCell ref="D240:E240"/>
    <mergeCell ref="L229:T235"/>
    <mergeCell ref="H215:I215"/>
    <mergeCell ref="C221:E221"/>
    <mergeCell ref="K217:L217"/>
    <mergeCell ref="E218:F218"/>
    <mergeCell ref="C208:D208"/>
    <mergeCell ref="G209:J209"/>
    <mergeCell ref="G315:R315"/>
    <mergeCell ref="G308:R308"/>
    <mergeCell ref="G340:R340"/>
    <mergeCell ref="S340:T340"/>
    <mergeCell ref="B336:F336"/>
    <mergeCell ref="G336:R336"/>
    <mergeCell ref="S336:T336"/>
    <mergeCell ref="B337:F337"/>
    <mergeCell ref="G337:R337"/>
    <mergeCell ref="S337:T337"/>
    <mergeCell ref="B287:F327"/>
    <mergeCell ref="G314:R314"/>
    <mergeCell ref="G325:R325"/>
    <mergeCell ref="G330:R330"/>
    <mergeCell ref="G309:R309"/>
    <mergeCell ref="W287:X326"/>
    <mergeCell ref="G288:R288"/>
    <mergeCell ref="G289:R289"/>
    <mergeCell ref="G290:R290"/>
    <mergeCell ref="G291:R291"/>
    <mergeCell ref="G292:R292"/>
    <mergeCell ref="G293:R293"/>
    <mergeCell ref="G296:R296"/>
    <mergeCell ref="G324:R324"/>
    <mergeCell ref="G321:R321"/>
    <mergeCell ref="G322:R322"/>
    <mergeCell ref="G323:R323"/>
    <mergeCell ref="G326:R326"/>
    <mergeCell ref="G319:R319"/>
    <mergeCell ref="G318:R318"/>
    <mergeCell ref="G317:R317"/>
    <mergeCell ref="G320:R320"/>
    <mergeCell ref="G294:R294"/>
    <mergeCell ref="G295:R295"/>
    <mergeCell ref="G287:R287"/>
    <mergeCell ref="G311:R311"/>
    <mergeCell ref="G316:R316"/>
    <mergeCell ref="S282:T282"/>
    <mergeCell ref="G328:R328"/>
    <mergeCell ref="B332:T332"/>
    <mergeCell ref="B333:F333"/>
    <mergeCell ref="G333:R333"/>
    <mergeCell ref="S333:T333"/>
    <mergeCell ref="G329:R329"/>
    <mergeCell ref="B329:F329"/>
    <mergeCell ref="B328:F328"/>
    <mergeCell ref="G327:R327"/>
    <mergeCell ref="B286:F286"/>
    <mergeCell ref="G286:R286"/>
    <mergeCell ref="S286:T286"/>
    <mergeCell ref="S287:T327"/>
    <mergeCell ref="G310:R310"/>
    <mergeCell ref="S328:T331"/>
    <mergeCell ref="G298:R299"/>
    <mergeCell ref="G302:R302"/>
    <mergeCell ref="G303:R304"/>
    <mergeCell ref="G307:R307"/>
    <mergeCell ref="G306:R306"/>
    <mergeCell ref="B331:F331"/>
    <mergeCell ref="G331:R331"/>
    <mergeCell ref="B330:F330"/>
    <mergeCell ref="S278:T278"/>
    <mergeCell ref="G279:R279"/>
    <mergeCell ref="E272:F272"/>
    <mergeCell ref="G272:J272"/>
    <mergeCell ref="K272:T272"/>
    <mergeCell ref="G260:J260"/>
    <mergeCell ref="K260:T260"/>
    <mergeCell ref="B245:B260"/>
    <mergeCell ref="E260:F260"/>
    <mergeCell ref="M247:T253"/>
    <mergeCell ref="C247:E247"/>
    <mergeCell ref="C251:D251"/>
    <mergeCell ref="K266:T267"/>
    <mergeCell ref="C271:D271"/>
    <mergeCell ref="E271:F271"/>
    <mergeCell ref="G271:J271"/>
    <mergeCell ref="M246:T246"/>
    <mergeCell ref="C255:G255"/>
    <mergeCell ref="G270:J270"/>
    <mergeCell ref="K270:T270"/>
    <mergeCell ref="C268:D268"/>
    <mergeCell ref="E268:F268"/>
    <mergeCell ref="C270:D270"/>
    <mergeCell ref="E257:F257"/>
    <mergeCell ref="C246:L246"/>
    <mergeCell ref="C265:E265"/>
    <mergeCell ref="M263:T263"/>
    <mergeCell ref="H251:L251"/>
    <mergeCell ref="H248:I248"/>
    <mergeCell ref="C259:D259"/>
    <mergeCell ref="E259:F259"/>
    <mergeCell ref="G259:J259"/>
    <mergeCell ref="K259:T259"/>
    <mergeCell ref="C260:D260"/>
    <mergeCell ref="C254:G254"/>
    <mergeCell ref="C264:E264"/>
    <mergeCell ref="F247:G247"/>
    <mergeCell ref="B243:T243"/>
    <mergeCell ref="B244:T244"/>
    <mergeCell ref="E270:F270"/>
    <mergeCell ref="B242:C242"/>
    <mergeCell ref="G236:H236"/>
    <mergeCell ref="I237:J237"/>
    <mergeCell ref="M255:T255"/>
    <mergeCell ref="B239:C239"/>
    <mergeCell ref="F238:I239"/>
    <mergeCell ref="J247:L247"/>
    <mergeCell ref="J255:K255"/>
    <mergeCell ref="G237:H237"/>
    <mergeCell ref="F248:G248"/>
    <mergeCell ref="J248:L248"/>
    <mergeCell ref="J238:T239"/>
    <mergeCell ref="B238:E238"/>
    <mergeCell ref="F240:I240"/>
    <mergeCell ref="L237:T237"/>
    <mergeCell ref="J240:T240"/>
    <mergeCell ref="B236:F236"/>
    <mergeCell ref="I236:J236"/>
    <mergeCell ref="L236:T236"/>
    <mergeCell ref="F249:G249"/>
    <mergeCell ref="C249:E249"/>
    <mergeCell ref="V277:W277"/>
    <mergeCell ref="B275:T275"/>
    <mergeCell ref="B276:F276"/>
    <mergeCell ref="G276:R276"/>
    <mergeCell ref="S276:T276"/>
    <mergeCell ref="B262:B273"/>
    <mergeCell ref="M264:T265"/>
    <mergeCell ref="C266:F266"/>
    <mergeCell ref="G268:J268"/>
    <mergeCell ref="K268:T268"/>
    <mergeCell ref="C267:D267"/>
    <mergeCell ref="E267:F267"/>
    <mergeCell ref="G269:J269"/>
    <mergeCell ref="F265:G265"/>
    <mergeCell ref="H265:I265"/>
    <mergeCell ref="J265:L265"/>
    <mergeCell ref="C262:T262"/>
    <mergeCell ref="G266:J267"/>
    <mergeCell ref="K269:T269"/>
    <mergeCell ref="F264:G264"/>
    <mergeCell ref="H264:I264"/>
    <mergeCell ref="J264:L264"/>
    <mergeCell ref="B274:T274"/>
    <mergeCell ref="K271:T271"/>
    <mergeCell ref="S137:T137"/>
    <mergeCell ref="B137:C137"/>
    <mergeCell ref="K139:R139"/>
    <mergeCell ref="S139:T139"/>
    <mergeCell ref="B139:C139"/>
    <mergeCell ref="D139:J139"/>
    <mergeCell ref="B138:C138"/>
    <mergeCell ref="D138:J138"/>
    <mergeCell ref="K138:R138"/>
    <mergeCell ref="S138:T138"/>
    <mergeCell ref="K136:R136"/>
    <mergeCell ref="K134:R134"/>
    <mergeCell ref="S134:T134"/>
    <mergeCell ref="F164:I165"/>
    <mergeCell ref="F166:I166"/>
    <mergeCell ref="J164:T165"/>
    <mergeCell ref="B165:C165"/>
    <mergeCell ref="D165:E165"/>
    <mergeCell ref="J172:T172"/>
    <mergeCell ref="B168:C168"/>
    <mergeCell ref="K135:R135"/>
    <mergeCell ref="B135:C135"/>
    <mergeCell ref="D135:J135"/>
    <mergeCell ref="S135:T135"/>
    <mergeCell ref="J166:T166"/>
    <mergeCell ref="F172:I172"/>
    <mergeCell ref="B170:C170"/>
    <mergeCell ref="F171:I171"/>
    <mergeCell ref="F169:I169"/>
    <mergeCell ref="K149:K151"/>
    <mergeCell ref="F170:I170"/>
    <mergeCell ref="B140:T140"/>
    <mergeCell ref="B141:T141"/>
    <mergeCell ref="K137:R137"/>
    <mergeCell ref="E94:I94"/>
    <mergeCell ref="J94:R94"/>
    <mergeCell ref="S105:T105"/>
    <mergeCell ref="S95:T95"/>
    <mergeCell ref="E102:I102"/>
    <mergeCell ref="J102:R102"/>
    <mergeCell ref="E99:I99"/>
    <mergeCell ref="J99:R99"/>
    <mergeCell ref="S94:T94"/>
    <mergeCell ref="E98:I98"/>
    <mergeCell ref="J98:R98"/>
    <mergeCell ref="S98:T98"/>
    <mergeCell ref="J95:R95"/>
    <mergeCell ref="B105:C105"/>
    <mergeCell ref="D105:J105"/>
    <mergeCell ref="K105:R105"/>
    <mergeCell ref="G107:R107"/>
    <mergeCell ref="B125:C125"/>
    <mergeCell ref="D125:J125"/>
    <mergeCell ref="K125:R125"/>
    <mergeCell ref="S125:T125"/>
    <mergeCell ref="S91:T91"/>
    <mergeCell ref="E92:I92"/>
    <mergeCell ref="C91:D93"/>
    <mergeCell ref="J92:R92"/>
    <mergeCell ref="E93:I93"/>
    <mergeCell ref="J93:R93"/>
    <mergeCell ref="S93:T93"/>
    <mergeCell ref="E91:I91"/>
    <mergeCell ref="J91:R91"/>
    <mergeCell ref="S102:T102"/>
    <mergeCell ref="B103:T103"/>
    <mergeCell ref="B104:C104"/>
    <mergeCell ref="D104:J104"/>
    <mergeCell ref="K104:R104"/>
    <mergeCell ref="S104:T104"/>
    <mergeCell ref="B91:B93"/>
    <mergeCell ref="J84:R84"/>
    <mergeCell ref="S84:T84"/>
    <mergeCell ref="S92:T92"/>
    <mergeCell ref="E89:I89"/>
    <mergeCell ref="J89:R89"/>
    <mergeCell ref="E88:I88"/>
    <mergeCell ref="J88:R88"/>
    <mergeCell ref="S88:T88"/>
    <mergeCell ref="J86:R86"/>
    <mergeCell ref="S86:T86"/>
    <mergeCell ref="E87:I87"/>
    <mergeCell ref="J87:R87"/>
    <mergeCell ref="S87:T87"/>
    <mergeCell ref="S89:T89"/>
    <mergeCell ref="S85:T85"/>
    <mergeCell ref="E86:I86"/>
    <mergeCell ref="E56:H56"/>
    <mergeCell ref="I56:R56"/>
    <mergeCell ref="S56:T56"/>
    <mergeCell ref="B47:T47"/>
    <mergeCell ref="B49:T49"/>
    <mergeCell ref="B50:T50"/>
    <mergeCell ref="B65:B76"/>
    <mergeCell ref="C65:D76"/>
    <mergeCell ref="S65:T65"/>
    <mergeCell ref="E67:H67"/>
    <mergeCell ref="I67:R67"/>
    <mergeCell ref="E70:H70"/>
    <mergeCell ref="I70:R70"/>
    <mergeCell ref="S70:T70"/>
    <mergeCell ref="E71:H71"/>
    <mergeCell ref="S67:T67"/>
    <mergeCell ref="E68:H68"/>
    <mergeCell ref="I68:R68"/>
    <mergeCell ref="S68:T68"/>
    <mergeCell ref="E57:H57"/>
    <mergeCell ref="E69:H69"/>
    <mergeCell ref="I69:R69"/>
    <mergeCell ref="S69:T69"/>
    <mergeCell ref="I73:R73"/>
    <mergeCell ref="S73:T73"/>
    <mergeCell ref="I74:R74"/>
    <mergeCell ref="S74:T74"/>
    <mergeCell ref="E76:H76"/>
    <mergeCell ref="I76:R76"/>
    <mergeCell ref="S76:T76"/>
    <mergeCell ref="E55:H55"/>
    <mergeCell ref="I55:R55"/>
    <mergeCell ref="E64:H64"/>
    <mergeCell ref="S63:T63"/>
    <mergeCell ref="E60:H60"/>
    <mergeCell ref="I57:R57"/>
    <mergeCell ref="S57:T57"/>
    <mergeCell ref="S55:T55"/>
    <mergeCell ref="I72:R72"/>
    <mergeCell ref="I60:R60"/>
    <mergeCell ref="S60:T60"/>
    <mergeCell ref="E61:H61"/>
    <mergeCell ref="I64:R64"/>
    <mergeCell ref="S64:T64"/>
    <mergeCell ref="E58:H58"/>
    <mergeCell ref="E63:H63"/>
    <mergeCell ref="I63:R63"/>
    <mergeCell ref="I61:R61"/>
    <mergeCell ref="E79:H79"/>
    <mergeCell ref="I79:R79"/>
    <mergeCell ref="E74:H74"/>
    <mergeCell ref="J83:R83"/>
    <mergeCell ref="E65:H66"/>
    <mergeCell ref="I71:R71"/>
    <mergeCell ref="S71:T71"/>
    <mergeCell ref="S72:T72"/>
    <mergeCell ref="E73:H73"/>
    <mergeCell ref="S83:T83"/>
    <mergeCell ref="E82:I82"/>
    <mergeCell ref="J82:R82"/>
    <mergeCell ref="S82:T82"/>
    <mergeCell ref="E77:H77"/>
    <mergeCell ref="I77:R77"/>
    <mergeCell ref="S77:T77"/>
    <mergeCell ref="E78:H78"/>
    <mergeCell ref="I78:R78"/>
    <mergeCell ref="S78:T79"/>
    <mergeCell ref="I75:R75"/>
    <mergeCell ref="S75:T75"/>
    <mergeCell ref="E72:H72"/>
    <mergeCell ref="B80:T80"/>
    <mergeCell ref="B81:T81"/>
    <mergeCell ref="R35:T36"/>
    <mergeCell ref="O35:Q36"/>
    <mergeCell ref="J35:N36"/>
    <mergeCell ref="B33:E34"/>
    <mergeCell ref="I39:J39"/>
    <mergeCell ref="K39:L39"/>
    <mergeCell ref="M39:R39"/>
    <mergeCell ref="R14:T15"/>
    <mergeCell ref="O14:Q15"/>
    <mergeCell ref="J14:N15"/>
    <mergeCell ref="F14:I15"/>
    <mergeCell ref="B14:E15"/>
    <mergeCell ref="J19:N22"/>
    <mergeCell ref="O19:Q22"/>
    <mergeCell ref="R19:T22"/>
    <mergeCell ref="B28:E28"/>
    <mergeCell ref="F28:I28"/>
    <mergeCell ref="J28:N28"/>
    <mergeCell ref="R23:T27"/>
    <mergeCell ref="O23:Q27"/>
    <mergeCell ref="S38:T38"/>
    <mergeCell ref="B39:H39"/>
    <mergeCell ref="J24:N27"/>
    <mergeCell ref="F23:I27"/>
    <mergeCell ref="B40:H40"/>
    <mergeCell ref="I40:J40"/>
    <mergeCell ref="R16:T18"/>
    <mergeCell ref="O16:Q18"/>
    <mergeCell ref="C51:D51"/>
    <mergeCell ref="E52:H54"/>
    <mergeCell ref="I52:R54"/>
    <mergeCell ref="S52:T54"/>
    <mergeCell ref="E51:H51"/>
    <mergeCell ref="I51:R51"/>
    <mergeCell ref="S51:T51"/>
    <mergeCell ref="B52:B64"/>
    <mergeCell ref="C52:D64"/>
    <mergeCell ref="E59:H59"/>
    <mergeCell ref="I59:R59"/>
    <mergeCell ref="S59:T59"/>
    <mergeCell ref="J16:N18"/>
    <mergeCell ref="F16:I18"/>
    <mergeCell ref="B16:E18"/>
    <mergeCell ref="B29:E29"/>
    <mergeCell ref="O29:Q29"/>
    <mergeCell ref="R28:T28"/>
    <mergeCell ref="B19:E22"/>
    <mergeCell ref="F19:I22"/>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0:I11"/>
    <mergeCell ref="J10:N11"/>
    <mergeCell ref="O10:Q11"/>
    <mergeCell ref="R10:T11"/>
    <mergeCell ref="B12:E13"/>
    <mergeCell ref="F12:I13"/>
    <mergeCell ref="J12:N12"/>
    <mergeCell ref="O12:Q13"/>
    <mergeCell ref="R12:T13"/>
    <mergeCell ref="J13:N13"/>
    <mergeCell ref="B10:E11"/>
    <mergeCell ref="B23:E27"/>
    <mergeCell ref="B31:E32"/>
    <mergeCell ref="R33:T34"/>
    <mergeCell ref="O33:Q34"/>
    <mergeCell ref="J33:N34"/>
    <mergeCell ref="F33:I34"/>
    <mergeCell ref="F30:I30"/>
    <mergeCell ref="J30:N30"/>
    <mergeCell ref="O30:Q30"/>
    <mergeCell ref="R30:T30"/>
    <mergeCell ref="F29:I29"/>
    <mergeCell ref="J29:N29"/>
    <mergeCell ref="O28:Q28"/>
    <mergeCell ref="J23:N23"/>
    <mergeCell ref="R29:T29"/>
    <mergeCell ref="F31:I32"/>
    <mergeCell ref="B30:E30"/>
    <mergeCell ref="R31:T32"/>
    <mergeCell ref="O31:Q32"/>
    <mergeCell ref="J31:N32"/>
    <mergeCell ref="F35:I36"/>
    <mergeCell ref="B37:T37"/>
    <mergeCell ref="B38:H38"/>
    <mergeCell ref="I38:J38"/>
    <mergeCell ref="K38:L38"/>
    <mergeCell ref="M38:R38"/>
    <mergeCell ref="B161:C161"/>
    <mergeCell ref="B35:E36"/>
    <mergeCell ref="E75:H75"/>
    <mergeCell ref="I65:R66"/>
    <mergeCell ref="E84:I84"/>
    <mergeCell ref="E83:I83"/>
    <mergeCell ref="S107:T107"/>
    <mergeCell ref="B120:T120"/>
    <mergeCell ref="S108:T108"/>
    <mergeCell ref="B149:D149"/>
    <mergeCell ref="G157:H157"/>
    <mergeCell ref="S122:T122"/>
    <mergeCell ref="B121:C121"/>
    <mergeCell ref="B122:C122"/>
    <mergeCell ref="D122:J122"/>
    <mergeCell ref="K122:R122"/>
    <mergeCell ref="B106:T106"/>
    <mergeCell ref="B107:E107"/>
    <mergeCell ref="S61:T61"/>
    <mergeCell ref="B152:D152"/>
    <mergeCell ref="E152:F152"/>
    <mergeCell ref="I157:K157"/>
    <mergeCell ref="B158:D158"/>
    <mergeCell ref="E158:F158"/>
    <mergeCell ref="G158:H158"/>
    <mergeCell ref="I158:K158"/>
    <mergeCell ref="B155:T155"/>
    <mergeCell ref="L156:T163"/>
    <mergeCell ref="B157:D157"/>
    <mergeCell ref="E157:F157"/>
    <mergeCell ref="S121:T121"/>
    <mergeCell ref="B144:D144"/>
    <mergeCell ref="E144:F144"/>
    <mergeCell ref="B143:K143"/>
    <mergeCell ref="E149:F151"/>
    <mergeCell ref="E146:F146"/>
    <mergeCell ref="B129:T129"/>
    <mergeCell ref="B130:T130"/>
    <mergeCell ref="B131:T131"/>
    <mergeCell ref="S112:T112"/>
    <mergeCell ref="B162:K162"/>
    <mergeCell ref="G161:K161"/>
    <mergeCell ref="I58:R58"/>
    <mergeCell ref="S58:T58"/>
    <mergeCell ref="B146:D146"/>
    <mergeCell ref="B164:E164"/>
    <mergeCell ref="E62:H62"/>
    <mergeCell ref="I62:R62"/>
    <mergeCell ref="S62:T62"/>
    <mergeCell ref="E90:I90"/>
    <mergeCell ref="J90:R90"/>
    <mergeCell ref="S90:T90"/>
    <mergeCell ref="E85:I85"/>
    <mergeCell ref="J85:R85"/>
    <mergeCell ref="C83:D90"/>
    <mergeCell ref="C82:D82"/>
    <mergeCell ref="B77:B79"/>
    <mergeCell ref="C77:D79"/>
    <mergeCell ref="B154:T154"/>
    <mergeCell ref="B150:D150"/>
    <mergeCell ref="B124:C124"/>
    <mergeCell ref="D124:J124"/>
    <mergeCell ref="K124:R124"/>
    <mergeCell ref="S124:T124"/>
    <mergeCell ref="D121:J121"/>
    <mergeCell ref="K121:R121"/>
    <mergeCell ref="D175:E175"/>
    <mergeCell ref="F175:I175"/>
    <mergeCell ref="J175:T175"/>
    <mergeCell ref="B176:C176"/>
    <mergeCell ref="D176:E176"/>
    <mergeCell ref="F176:I176"/>
    <mergeCell ref="J176:T176"/>
    <mergeCell ref="B177:C177"/>
    <mergeCell ref="D177:E177"/>
    <mergeCell ref="F177:I177"/>
    <mergeCell ref="J177:T177"/>
    <mergeCell ref="S111:T111"/>
    <mergeCell ref="D172:E172"/>
    <mergeCell ref="J170:T170"/>
    <mergeCell ref="D169:E169"/>
    <mergeCell ref="E145:F145"/>
    <mergeCell ref="B145:D145"/>
    <mergeCell ref="D161:E161"/>
    <mergeCell ref="B159:K159"/>
    <mergeCell ref="B160:C160"/>
    <mergeCell ref="D160:E160"/>
    <mergeCell ref="B172:C172"/>
    <mergeCell ref="B169:C169"/>
    <mergeCell ref="J160:K160"/>
    <mergeCell ref="D166:E166"/>
    <mergeCell ref="J169:T169"/>
    <mergeCell ref="G160:H160"/>
    <mergeCell ref="B132:T132"/>
    <mergeCell ref="B133:T133"/>
    <mergeCell ref="B136:C136"/>
    <mergeCell ref="D136:J136"/>
    <mergeCell ref="D137:J137"/>
    <mergeCell ref="B134:C134"/>
    <mergeCell ref="D134:J134"/>
    <mergeCell ref="S136:T136"/>
    <mergeCell ref="J186:T186"/>
    <mergeCell ref="J181:T181"/>
    <mergeCell ref="B167:C167"/>
    <mergeCell ref="F167:I167"/>
    <mergeCell ref="J180:T180"/>
    <mergeCell ref="D184:E184"/>
    <mergeCell ref="L142:T153"/>
    <mergeCell ref="D170:E170"/>
    <mergeCell ref="B163:K163"/>
    <mergeCell ref="B156:K156"/>
    <mergeCell ref="D182:E182"/>
    <mergeCell ref="F182:I182"/>
    <mergeCell ref="D168:E168"/>
    <mergeCell ref="F168:I168"/>
    <mergeCell ref="J168:T168"/>
    <mergeCell ref="B147:D147"/>
    <mergeCell ref="B148:D148"/>
    <mergeCell ref="E148:F148"/>
    <mergeCell ref="E147:F147"/>
    <mergeCell ref="J167:T167"/>
    <mergeCell ref="B151:D151"/>
    <mergeCell ref="B166:C166"/>
    <mergeCell ref="D171:E171"/>
    <mergeCell ref="J171:T171"/>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E9346E-A991-43CA-895F-3E3BF9898B59}">
  <sheetPr>
    <tabColor rgb="FFFF0000"/>
  </sheetPr>
  <dimension ref="B1:S79"/>
  <sheetViews>
    <sheetView zoomScale="90" zoomScaleNormal="90" workbookViewId="0">
      <selection activeCell="D19" sqref="D18:D19"/>
    </sheetView>
  </sheetViews>
  <sheetFormatPr baseColWidth="10" defaultColWidth="10.88671875" defaultRowHeight="13.2" x14ac:dyDescent="0.25"/>
  <cols>
    <col min="1" max="1" width="4.5546875" style="54" customWidth="1"/>
    <col min="2" max="2" width="20.33203125" style="53" customWidth="1"/>
    <col min="3" max="3" width="10" style="54" customWidth="1"/>
    <col min="4" max="4" width="11.33203125" style="54" customWidth="1"/>
    <col min="5" max="5" width="11.44140625" style="54" customWidth="1"/>
    <col min="6" max="6" width="11.6640625" style="54" customWidth="1"/>
    <col min="7" max="7" width="13.109375" style="54" customWidth="1"/>
    <col min="8" max="8" width="10.6640625" style="54" customWidth="1"/>
    <col min="9" max="10" width="17" style="54" customWidth="1"/>
    <col min="11" max="11" width="18.33203125" style="54" customWidth="1"/>
    <col min="12" max="16" width="10.88671875" style="54"/>
    <col min="17" max="17" width="15" style="54" customWidth="1"/>
    <col min="18" max="18" width="10.5546875" style="54" customWidth="1"/>
    <col min="19" max="19" width="17" style="54" customWidth="1"/>
    <col min="20" max="16384" width="10.88671875" style="54"/>
  </cols>
  <sheetData>
    <row r="1" spans="2:19" ht="14.4" thickBot="1" x14ac:dyDescent="0.3">
      <c r="K1" s="6"/>
      <c r="L1" s="6"/>
      <c r="M1" s="6"/>
      <c r="N1" s="6"/>
      <c r="O1" s="6"/>
      <c r="P1" s="6"/>
      <c r="Q1" s="6"/>
      <c r="R1" s="6"/>
      <c r="S1" s="177"/>
    </row>
    <row r="2" spans="2:19" ht="12.75" customHeight="1" x14ac:dyDescent="0.25">
      <c r="B2" s="55"/>
      <c r="C2" s="695" t="s">
        <v>388</v>
      </c>
      <c r="D2" s="695"/>
      <c r="E2" s="695"/>
      <c r="F2" s="695"/>
      <c r="G2" s="695"/>
      <c r="H2" s="695"/>
      <c r="I2" s="56"/>
      <c r="J2" s="238"/>
      <c r="K2" s="696"/>
      <c r="L2" s="698" t="s">
        <v>389</v>
      </c>
      <c r="M2" s="699"/>
      <c r="N2" s="699"/>
      <c r="O2" s="699"/>
      <c r="P2" s="699"/>
      <c r="Q2" s="699"/>
      <c r="R2" s="700"/>
      <c r="S2" s="60"/>
    </row>
    <row r="3" spans="2:19" ht="12.75" customHeight="1" x14ac:dyDescent="0.25">
      <c r="B3" s="57"/>
      <c r="C3" s="701" t="s">
        <v>390</v>
      </c>
      <c r="D3" s="701"/>
      <c r="E3" s="701"/>
      <c r="F3" s="701"/>
      <c r="G3" s="701"/>
      <c r="H3" s="701"/>
      <c r="I3" s="58"/>
      <c r="J3" s="238"/>
      <c r="K3" s="697"/>
      <c r="L3" s="702" t="s">
        <v>390</v>
      </c>
      <c r="M3" s="703"/>
      <c r="N3" s="703"/>
      <c r="O3" s="703"/>
      <c r="P3" s="703"/>
      <c r="Q3" s="703"/>
      <c r="R3" s="704"/>
      <c r="S3" s="60"/>
    </row>
    <row r="4" spans="2:19" ht="14.25" customHeight="1" x14ac:dyDescent="0.25">
      <c r="B4" s="57"/>
      <c r="C4" s="701" t="s">
        <v>391</v>
      </c>
      <c r="D4" s="701"/>
      <c r="E4" s="701"/>
      <c r="F4" s="701"/>
      <c r="G4" s="701"/>
      <c r="H4" s="701"/>
      <c r="I4" s="58"/>
      <c r="J4" s="238"/>
      <c r="K4" s="697"/>
      <c r="L4" s="702" t="s">
        <v>391</v>
      </c>
      <c r="M4" s="703"/>
      <c r="N4" s="703"/>
      <c r="O4" s="703"/>
      <c r="P4" s="703"/>
      <c r="Q4" s="703"/>
      <c r="R4" s="704"/>
      <c r="S4" s="60"/>
    </row>
    <row r="5" spans="2:19" ht="27.75" customHeight="1" x14ac:dyDescent="0.25">
      <c r="B5" s="59"/>
      <c r="C5" s="705" t="s">
        <v>1000</v>
      </c>
      <c r="D5" s="705"/>
      <c r="E5" s="705"/>
      <c r="F5" s="705"/>
      <c r="G5" s="705"/>
      <c r="H5" s="705"/>
      <c r="I5" s="60"/>
      <c r="J5" s="238"/>
      <c r="K5" s="697"/>
      <c r="L5" s="706" t="s">
        <v>1001</v>
      </c>
      <c r="M5" s="707"/>
      <c r="N5" s="707"/>
      <c r="O5" s="707"/>
      <c r="P5" s="707"/>
      <c r="Q5" s="707"/>
      <c r="R5" s="708"/>
      <c r="S5" s="60"/>
    </row>
    <row r="6" spans="2:19" ht="33.75" customHeight="1" x14ac:dyDescent="0.25">
      <c r="B6" s="724" t="s">
        <v>392</v>
      </c>
      <c r="C6" s="725"/>
      <c r="D6" s="232" t="s">
        <v>109</v>
      </c>
      <c r="E6" s="726" t="s">
        <v>110</v>
      </c>
      <c r="F6" s="727"/>
      <c r="G6" s="236" t="s">
        <v>393</v>
      </c>
      <c r="H6" s="232" t="s">
        <v>2</v>
      </c>
      <c r="I6" s="233" t="s">
        <v>0</v>
      </c>
      <c r="J6" s="237"/>
      <c r="K6" s="724" t="s">
        <v>392</v>
      </c>
      <c r="L6" s="725"/>
      <c r="M6" s="729" t="s">
        <v>109</v>
      </c>
      <c r="N6" s="730"/>
      <c r="O6" s="729" t="s">
        <v>110</v>
      </c>
      <c r="P6" s="730"/>
      <c r="Q6" s="733" t="s">
        <v>393</v>
      </c>
      <c r="R6" s="709" t="s">
        <v>2</v>
      </c>
      <c r="S6" s="711" t="s">
        <v>0</v>
      </c>
    </row>
    <row r="7" spans="2:19" ht="15" customHeight="1" thickBot="1" x14ac:dyDescent="0.3">
      <c r="B7" s="713" t="s">
        <v>394</v>
      </c>
      <c r="C7" s="714"/>
      <c r="D7" s="234" t="s">
        <v>395</v>
      </c>
      <c r="E7" s="715" t="s">
        <v>396</v>
      </c>
      <c r="F7" s="714"/>
      <c r="G7" s="61">
        <v>42309</v>
      </c>
      <c r="H7" s="234">
        <v>2</v>
      </c>
      <c r="I7" s="235" t="s">
        <v>397</v>
      </c>
      <c r="J7" s="237"/>
      <c r="K7" s="728"/>
      <c r="L7" s="708"/>
      <c r="M7" s="731"/>
      <c r="N7" s="732"/>
      <c r="O7" s="731"/>
      <c r="P7" s="732"/>
      <c r="Q7" s="734"/>
      <c r="R7" s="710"/>
      <c r="S7" s="712"/>
    </row>
    <row r="8" spans="2:19" ht="15.75" customHeight="1" thickBot="1" x14ac:dyDescent="0.3">
      <c r="B8" s="716" t="s">
        <v>399</v>
      </c>
      <c r="C8" s="717"/>
      <c r="D8" s="717"/>
      <c r="E8" s="717"/>
      <c r="F8" s="717"/>
      <c r="G8" s="717"/>
      <c r="H8" s="717"/>
      <c r="I8" s="718"/>
      <c r="J8" s="237"/>
      <c r="K8" s="719" t="s">
        <v>394</v>
      </c>
      <c r="L8" s="720"/>
      <c r="M8" s="721" t="s">
        <v>395</v>
      </c>
      <c r="N8" s="721"/>
      <c r="O8" s="722" t="s">
        <v>396</v>
      </c>
      <c r="P8" s="723"/>
      <c r="Q8" s="178">
        <v>42309</v>
      </c>
      <c r="R8" s="179">
        <v>2</v>
      </c>
      <c r="S8" s="235" t="s">
        <v>398</v>
      </c>
    </row>
    <row r="9" spans="2:19" ht="15.75" customHeight="1" thickBot="1" x14ac:dyDescent="0.3">
      <c r="B9" s="758" t="s">
        <v>401</v>
      </c>
      <c r="C9" s="759"/>
      <c r="D9" s="761" t="s">
        <v>402</v>
      </c>
      <c r="E9" s="761" t="s">
        <v>403</v>
      </c>
      <c r="F9" s="761" t="s">
        <v>404</v>
      </c>
      <c r="G9" s="763" t="s">
        <v>405</v>
      </c>
      <c r="H9" s="755" t="s">
        <v>99</v>
      </c>
      <c r="I9" s="756"/>
      <c r="J9" s="237"/>
      <c r="K9" s="748" t="s">
        <v>400</v>
      </c>
      <c r="L9" s="749"/>
      <c r="M9" s="749"/>
      <c r="N9" s="749"/>
      <c r="O9" s="749"/>
      <c r="P9" s="749"/>
      <c r="Q9" s="749"/>
      <c r="R9" s="749"/>
      <c r="S9" s="750"/>
    </row>
    <row r="10" spans="2:19" ht="14.25" customHeight="1" thickBot="1" x14ac:dyDescent="0.3">
      <c r="B10" s="748"/>
      <c r="C10" s="760"/>
      <c r="D10" s="762"/>
      <c r="E10" s="762"/>
      <c r="F10" s="762"/>
      <c r="G10" s="764"/>
      <c r="H10" s="757"/>
      <c r="I10" s="750"/>
      <c r="J10" s="237"/>
      <c r="K10" s="751" t="s">
        <v>401</v>
      </c>
      <c r="L10" s="738"/>
      <c r="M10" s="752">
        <v>1</v>
      </c>
      <c r="N10" s="752">
        <v>2</v>
      </c>
      <c r="O10" s="753">
        <v>3</v>
      </c>
      <c r="P10" s="753">
        <v>4</v>
      </c>
      <c r="Q10" s="752" t="s">
        <v>405</v>
      </c>
      <c r="R10" s="755" t="s">
        <v>99</v>
      </c>
      <c r="S10" s="756"/>
    </row>
    <row r="11" spans="2:19" ht="8.25" customHeight="1" thickBot="1" x14ac:dyDescent="0.3">
      <c r="B11" s="62">
        <v>3</v>
      </c>
      <c r="C11" s="63"/>
      <c r="D11" s="63"/>
      <c r="E11" s="63"/>
      <c r="F11" s="63"/>
      <c r="G11" s="63"/>
      <c r="H11" s="63"/>
      <c r="I11" s="64"/>
      <c r="J11" s="126"/>
      <c r="K11" s="719"/>
      <c r="L11" s="720"/>
      <c r="M11" s="721"/>
      <c r="N11" s="721"/>
      <c r="O11" s="754"/>
      <c r="P11" s="754"/>
      <c r="Q11" s="721"/>
      <c r="R11" s="757"/>
      <c r="S11" s="750"/>
    </row>
    <row r="12" spans="2:19" ht="57.75" customHeight="1" x14ac:dyDescent="0.25">
      <c r="B12" s="735" t="s">
        <v>406</v>
      </c>
      <c r="C12" s="65">
        <v>1</v>
      </c>
      <c r="D12" s="66">
        <v>227</v>
      </c>
      <c r="E12" s="66">
        <v>164</v>
      </c>
      <c r="F12" s="66">
        <v>11</v>
      </c>
      <c r="G12" s="66">
        <f t="shared" ref="G12:G42" si="0">+D12+E12+F12</f>
        <v>402</v>
      </c>
      <c r="H12" s="738"/>
      <c r="I12" s="739"/>
      <c r="J12" s="237"/>
      <c r="K12" s="740" t="s">
        <v>406</v>
      </c>
      <c r="L12" s="180">
        <v>1</v>
      </c>
      <c r="M12" s="67">
        <v>227</v>
      </c>
      <c r="N12" s="67">
        <v>164</v>
      </c>
      <c r="O12" s="67">
        <v>11</v>
      </c>
      <c r="P12" s="67">
        <v>0</v>
      </c>
      <c r="Q12" s="181">
        <f>SUM(M12:P12)</f>
        <v>402</v>
      </c>
      <c r="R12" s="742"/>
      <c r="S12" s="743"/>
    </row>
    <row r="13" spans="2:19" x14ac:dyDescent="0.25">
      <c r="B13" s="736"/>
      <c r="C13" s="68">
        <v>0.4</v>
      </c>
      <c r="D13" s="69">
        <f>+D12*0.4</f>
        <v>90.800000000000011</v>
      </c>
      <c r="E13" s="69">
        <f t="shared" ref="E13" si="1">+E12*0.4</f>
        <v>65.600000000000009</v>
      </c>
      <c r="F13" s="69">
        <v>4</v>
      </c>
      <c r="G13" s="69">
        <f t="shared" si="0"/>
        <v>160.40000000000003</v>
      </c>
      <c r="H13" s="744"/>
      <c r="I13" s="745"/>
      <c r="J13" s="237"/>
      <c r="K13" s="741"/>
      <c r="L13" s="182">
        <v>0.4</v>
      </c>
      <c r="M13" s="69">
        <f>M12*0.4</f>
        <v>90.800000000000011</v>
      </c>
      <c r="N13" s="69">
        <f>N12*0.4</f>
        <v>65.600000000000009</v>
      </c>
      <c r="O13" s="69">
        <v>5</v>
      </c>
      <c r="P13" s="69">
        <f>P12*0.4</f>
        <v>0</v>
      </c>
      <c r="Q13" s="183">
        <f>SUM(M13:P13)</f>
        <v>161.40000000000003</v>
      </c>
      <c r="R13" s="726"/>
      <c r="S13" s="746"/>
    </row>
    <row r="14" spans="2:19" ht="13.8" thickBot="1" x14ac:dyDescent="0.3">
      <c r="B14" s="737"/>
      <c r="C14" s="70">
        <v>0.6</v>
      </c>
      <c r="D14" s="71">
        <f>+D12*0.6</f>
        <v>136.19999999999999</v>
      </c>
      <c r="E14" s="71">
        <f t="shared" ref="E14" si="2">+E12*0.6</f>
        <v>98.399999999999991</v>
      </c>
      <c r="F14" s="71">
        <v>7</v>
      </c>
      <c r="G14" s="71">
        <f t="shared" si="0"/>
        <v>241.59999999999997</v>
      </c>
      <c r="H14" s="720"/>
      <c r="I14" s="747"/>
      <c r="J14" s="237"/>
      <c r="K14" s="741"/>
      <c r="L14" s="184">
        <v>0.6</v>
      </c>
      <c r="M14" s="69">
        <f>M12</f>
        <v>227</v>
      </c>
      <c r="N14" s="69">
        <f>N12*0.6</f>
        <v>98.399999999999991</v>
      </c>
      <c r="O14" s="69">
        <v>6</v>
      </c>
      <c r="P14" s="69">
        <f>P12*0.6</f>
        <v>0</v>
      </c>
      <c r="Q14" s="183">
        <f t="shared" ref="Q14:Q28" si="3">SUM(M14:P14)</f>
        <v>331.4</v>
      </c>
      <c r="R14" s="726"/>
      <c r="S14" s="746"/>
    </row>
    <row r="15" spans="2:19" ht="12.75" customHeight="1" x14ac:dyDescent="0.25">
      <c r="B15" s="736" t="s">
        <v>407</v>
      </c>
      <c r="C15" s="72" t="s">
        <v>405</v>
      </c>
      <c r="D15" s="73">
        <f>+$D$12</f>
        <v>227</v>
      </c>
      <c r="E15" s="73">
        <f>+$E$12</f>
        <v>164</v>
      </c>
      <c r="F15" s="73">
        <f>+$F$12</f>
        <v>11</v>
      </c>
      <c r="G15" s="73">
        <f t="shared" si="0"/>
        <v>402</v>
      </c>
      <c r="H15" s="769"/>
      <c r="I15" s="712"/>
      <c r="J15" s="237"/>
      <c r="K15" s="766" t="s">
        <v>407</v>
      </c>
      <c r="L15" s="180" t="s">
        <v>405</v>
      </c>
      <c r="M15" s="67">
        <f>M12</f>
        <v>227</v>
      </c>
      <c r="N15" s="67">
        <f>N12</f>
        <v>164</v>
      </c>
      <c r="O15" s="67">
        <f>O12</f>
        <v>11</v>
      </c>
      <c r="P15" s="67">
        <f>P12</f>
        <v>0</v>
      </c>
      <c r="Q15" s="181">
        <f t="shared" si="3"/>
        <v>402</v>
      </c>
      <c r="R15" s="726"/>
      <c r="S15" s="746"/>
    </row>
    <row r="16" spans="2:19" ht="15" customHeight="1" x14ac:dyDescent="0.25">
      <c r="B16" s="736"/>
      <c r="C16" s="68">
        <v>0.4</v>
      </c>
      <c r="D16" s="69">
        <v>89</v>
      </c>
      <c r="E16" s="69">
        <v>62</v>
      </c>
      <c r="F16" s="69">
        <v>4</v>
      </c>
      <c r="G16" s="69">
        <f t="shared" si="0"/>
        <v>155</v>
      </c>
      <c r="H16" s="744"/>
      <c r="I16" s="745"/>
      <c r="J16" s="237"/>
      <c r="K16" s="767"/>
      <c r="L16" s="182">
        <v>0.4</v>
      </c>
      <c r="M16" s="69">
        <v>15</v>
      </c>
      <c r="N16" s="69">
        <v>0</v>
      </c>
      <c r="O16" s="69">
        <v>0</v>
      </c>
      <c r="P16" s="69">
        <v>0</v>
      </c>
      <c r="Q16" s="69">
        <f t="shared" si="3"/>
        <v>15</v>
      </c>
      <c r="R16" s="726"/>
      <c r="S16" s="746"/>
    </row>
    <row r="17" spans="2:19" ht="15.75" customHeight="1" thickBot="1" x14ac:dyDescent="0.3">
      <c r="B17" s="736"/>
      <c r="C17" s="74">
        <v>0.6</v>
      </c>
      <c r="D17" s="75">
        <v>134</v>
      </c>
      <c r="E17" s="75">
        <v>94</v>
      </c>
      <c r="F17" s="75">
        <v>6</v>
      </c>
      <c r="G17" s="75">
        <f t="shared" si="0"/>
        <v>234</v>
      </c>
      <c r="H17" s="770"/>
      <c r="I17" s="711"/>
      <c r="J17" s="237"/>
      <c r="K17" s="768"/>
      <c r="L17" s="184">
        <v>0.6</v>
      </c>
      <c r="M17" s="69">
        <v>0</v>
      </c>
      <c r="N17" s="69">
        <v>0</v>
      </c>
      <c r="O17" s="69">
        <v>0</v>
      </c>
      <c r="P17" s="69">
        <v>0</v>
      </c>
      <c r="Q17" s="69">
        <f t="shared" si="3"/>
        <v>0</v>
      </c>
      <c r="R17" s="726"/>
      <c r="S17" s="746"/>
    </row>
    <row r="18" spans="2:19" ht="23.25" customHeight="1" x14ac:dyDescent="0.25">
      <c r="B18" s="735" t="s">
        <v>408</v>
      </c>
      <c r="C18" s="65" t="s">
        <v>405</v>
      </c>
      <c r="D18" s="66">
        <f>+$D$12</f>
        <v>227</v>
      </c>
      <c r="E18" s="66">
        <f>+$E$12</f>
        <v>164</v>
      </c>
      <c r="F18" s="66">
        <f>+$F$12</f>
        <v>11</v>
      </c>
      <c r="G18" s="66">
        <f t="shared" si="0"/>
        <v>402</v>
      </c>
      <c r="H18" s="738"/>
      <c r="I18" s="739"/>
      <c r="J18" s="237"/>
      <c r="K18" s="766" t="s">
        <v>409</v>
      </c>
      <c r="L18" s="180" t="s">
        <v>405</v>
      </c>
      <c r="M18" s="67">
        <f>M12</f>
        <v>227</v>
      </c>
      <c r="N18" s="67">
        <f>N12</f>
        <v>164</v>
      </c>
      <c r="O18" s="67">
        <f>O12</f>
        <v>11</v>
      </c>
      <c r="P18" s="67">
        <f>P12</f>
        <v>0</v>
      </c>
      <c r="Q18" s="181">
        <f t="shared" si="3"/>
        <v>402</v>
      </c>
      <c r="R18" s="726"/>
      <c r="S18" s="746"/>
    </row>
    <row r="19" spans="2:19" x14ac:dyDescent="0.25">
      <c r="B19" s="736"/>
      <c r="C19" s="68">
        <v>0.4</v>
      </c>
      <c r="D19" s="69">
        <v>90</v>
      </c>
      <c r="E19" s="69">
        <v>66</v>
      </c>
      <c r="F19" s="69">
        <v>4</v>
      </c>
      <c r="G19" s="69">
        <f t="shared" si="0"/>
        <v>160</v>
      </c>
      <c r="H19" s="744"/>
      <c r="I19" s="745"/>
      <c r="J19" s="237"/>
      <c r="K19" s="767"/>
      <c r="L19" s="182" t="s">
        <v>410</v>
      </c>
      <c r="M19" s="69">
        <v>91</v>
      </c>
      <c r="N19" s="69">
        <v>18</v>
      </c>
      <c r="O19" s="69">
        <v>5</v>
      </c>
      <c r="P19" s="69">
        <v>0</v>
      </c>
      <c r="Q19" s="69">
        <f t="shared" si="3"/>
        <v>114</v>
      </c>
      <c r="R19" s="726"/>
      <c r="S19" s="746"/>
    </row>
    <row r="20" spans="2:19" ht="15" customHeight="1" x14ac:dyDescent="0.25">
      <c r="B20" s="765"/>
      <c r="C20" s="76">
        <v>0.6</v>
      </c>
      <c r="D20" s="69">
        <v>136</v>
      </c>
      <c r="E20" s="69">
        <v>98</v>
      </c>
      <c r="F20" s="69">
        <v>7</v>
      </c>
      <c r="G20" s="69">
        <f t="shared" si="0"/>
        <v>241</v>
      </c>
      <c r="H20" s="744"/>
      <c r="I20" s="745"/>
      <c r="J20" s="237"/>
      <c r="K20" s="768"/>
      <c r="L20" s="184">
        <v>0.6</v>
      </c>
      <c r="M20" s="69">
        <v>38</v>
      </c>
      <c r="N20" s="69">
        <v>0</v>
      </c>
      <c r="O20" s="69">
        <v>6</v>
      </c>
      <c r="P20" s="69">
        <v>0</v>
      </c>
      <c r="Q20" s="69">
        <f t="shared" si="3"/>
        <v>44</v>
      </c>
      <c r="R20" s="726"/>
      <c r="S20" s="746"/>
    </row>
    <row r="21" spans="2:19" ht="34.5" customHeight="1" x14ac:dyDescent="0.25">
      <c r="B21" s="771" t="s">
        <v>411</v>
      </c>
      <c r="C21" s="77" t="s">
        <v>405</v>
      </c>
      <c r="D21" s="73">
        <f>+$D$12</f>
        <v>227</v>
      </c>
      <c r="E21" s="73">
        <f>+$E$12</f>
        <v>164</v>
      </c>
      <c r="F21" s="73">
        <f>+$F$12</f>
        <v>11</v>
      </c>
      <c r="G21" s="73">
        <f t="shared" si="0"/>
        <v>402</v>
      </c>
      <c r="H21" s="744"/>
      <c r="I21" s="745"/>
      <c r="J21" s="237"/>
      <c r="K21" s="766" t="s">
        <v>411</v>
      </c>
      <c r="L21" s="180" t="s">
        <v>405</v>
      </c>
      <c r="M21" s="67">
        <f>M12</f>
        <v>227</v>
      </c>
      <c r="N21" s="67">
        <f>N12</f>
        <v>164</v>
      </c>
      <c r="O21" s="67">
        <f>O12</f>
        <v>11</v>
      </c>
      <c r="P21" s="67">
        <f>P12</f>
        <v>0</v>
      </c>
      <c r="Q21" s="181">
        <f t="shared" si="3"/>
        <v>402</v>
      </c>
      <c r="R21" s="726"/>
      <c r="S21" s="746"/>
    </row>
    <row r="22" spans="2:19" ht="15.75" customHeight="1" x14ac:dyDescent="0.25">
      <c r="B22" s="736"/>
      <c r="C22" s="68">
        <v>0.4</v>
      </c>
      <c r="D22" s="69">
        <v>0</v>
      </c>
      <c r="E22" s="69">
        <v>0</v>
      </c>
      <c r="F22" s="69">
        <v>0</v>
      </c>
      <c r="G22" s="69">
        <f t="shared" si="0"/>
        <v>0</v>
      </c>
      <c r="H22" s="744"/>
      <c r="I22" s="745"/>
      <c r="J22" s="237"/>
      <c r="K22" s="767"/>
      <c r="L22" s="182" t="s">
        <v>410</v>
      </c>
      <c r="M22" s="69">
        <v>0</v>
      </c>
      <c r="N22" s="69">
        <f t="shared" ref="N22:P23" si="4">N13-N19</f>
        <v>47.600000000000009</v>
      </c>
      <c r="O22" s="185">
        <f t="shared" si="4"/>
        <v>0</v>
      </c>
      <c r="P22" s="69">
        <f t="shared" si="4"/>
        <v>0</v>
      </c>
      <c r="Q22" s="69">
        <f t="shared" si="3"/>
        <v>47.600000000000009</v>
      </c>
      <c r="R22" s="726"/>
      <c r="S22" s="746"/>
    </row>
    <row r="23" spans="2:19" x14ac:dyDescent="0.25">
      <c r="B23" s="765"/>
      <c r="C23" s="76">
        <v>0.6</v>
      </c>
      <c r="D23" s="69">
        <v>1</v>
      </c>
      <c r="E23" s="69">
        <v>0</v>
      </c>
      <c r="F23" s="69">
        <v>0</v>
      </c>
      <c r="G23" s="69">
        <f t="shared" si="0"/>
        <v>1</v>
      </c>
      <c r="H23" s="744"/>
      <c r="I23" s="745"/>
      <c r="J23" s="237"/>
      <c r="K23" s="768"/>
      <c r="L23" s="184">
        <v>0.6</v>
      </c>
      <c r="M23" s="69">
        <f>M41</f>
        <v>95</v>
      </c>
      <c r="N23" s="69">
        <f t="shared" si="4"/>
        <v>98.399999999999991</v>
      </c>
      <c r="O23" s="69">
        <f t="shared" si="4"/>
        <v>0</v>
      </c>
      <c r="P23" s="69">
        <f t="shared" si="4"/>
        <v>0</v>
      </c>
      <c r="Q23" s="69">
        <f t="shared" si="3"/>
        <v>193.39999999999998</v>
      </c>
      <c r="R23" s="726"/>
      <c r="S23" s="746"/>
    </row>
    <row r="24" spans="2:19" ht="15" customHeight="1" x14ac:dyDescent="0.25">
      <c r="B24" s="771" t="s">
        <v>412</v>
      </c>
      <c r="C24" s="77" t="s">
        <v>405</v>
      </c>
      <c r="D24" s="73">
        <f>+$D$12</f>
        <v>227</v>
      </c>
      <c r="E24" s="73">
        <f>+$E$12</f>
        <v>164</v>
      </c>
      <c r="F24" s="73">
        <f>+$F$12</f>
        <v>11</v>
      </c>
      <c r="G24" s="73">
        <f t="shared" si="0"/>
        <v>402</v>
      </c>
      <c r="H24" s="744"/>
      <c r="I24" s="745"/>
      <c r="J24" s="237"/>
      <c r="K24" s="766" t="s">
        <v>413</v>
      </c>
      <c r="L24" s="180" t="s">
        <v>405</v>
      </c>
      <c r="M24" s="67">
        <f>M12+5</f>
        <v>232</v>
      </c>
      <c r="N24" s="67">
        <f>N12</f>
        <v>164</v>
      </c>
      <c r="O24" s="67">
        <f>O12</f>
        <v>11</v>
      </c>
      <c r="P24" s="67">
        <f>P12</f>
        <v>0</v>
      </c>
      <c r="Q24" s="181">
        <f t="shared" si="3"/>
        <v>407</v>
      </c>
      <c r="R24" s="726"/>
      <c r="S24" s="746"/>
    </row>
    <row r="25" spans="2:19" ht="15" customHeight="1" x14ac:dyDescent="0.25">
      <c r="B25" s="736"/>
      <c r="C25" s="68">
        <v>0.4</v>
      </c>
      <c r="D25" s="69">
        <v>89</v>
      </c>
      <c r="E25" s="69">
        <v>64</v>
      </c>
      <c r="F25" s="69">
        <v>4</v>
      </c>
      <c r="G25" s="69">
        <f t="shared" si="0"/>
        <v>157</v>
      </c>
      <c r="H25" s="744"/>
      <c r="I25" s="745"/>
      <c r="J25" s="237"/>
      <c r="K25" s="767"/>
      <c r="L25" s="182" t="s">
        <v>410</v>
      </c>
      <c r="M25" s="69">
        <v>91</v>
      </c>
      <c r="N25" s="69">
        <v>18</v>
      </c>
      <c r="O25" s="69">
        <v>5</v>
      </c>
      <c r="P25" s="69">
        <v>0</v>
      </c>
      <c r="Q25" s="69">
        <f t="shared" si="3"/>
        <v>114</v>
      </c>
      <c r="R25" s="726"/>
      <c r="S25" s="746"/>
    </row>
    <row r="26" spans="2:19" x14ac:dyDescent="0.25">
      <c r="B26" s="765"/>
      <c r="C26" s="76">
        <v>0.6</v>
      </c>
      <c r="D26" s="69">
        <v>134</v>
      </c>
      <c r="E26" s="69">
        <v>96</v>
      </c>
      <c r="F26" s="69">
        <v>7</v>
      </c>
      <c r="G26" s="69">
        <f t="shared" si="0"/>
        <v>237</v>
      </c>
      <c r="H26" s="744"/>
      <c r="I26" s="745"/>
      <c r="J26" s="237"/>
      <c r="K26" s="768"/>
      <c r="L26" s="184">
        <v>0.6</v>
      </c>
      <c r="M26" s="69">
        <v>43</v>
      </c>
      <c r="N26" s="69">
        <v>4</v>
      </c>
      <c r="O26" s="69">
        <v>6</v>
      </c>
      <c r="P26" s="69">
        <v>0</v>
      </c>
      <c r="Q26" s="69">
        <f t="shared" si="3"/>
        <v>53</v>
      </c>
      <c r="R26" s="726"/>
      <c r="S26" s="746"/>
    </row>
    <row r="27" spans="2:19" ht="26.25" customHeight="1" x14ac:dyDescent="0.25">
      <c r="B27" s="771" t="s">
        <v>414</v>
      </c>
      <c r="C27" s="77" t="s">
        <v>405</v>
      </c>
      <c r="D27" s="73">
        <f>+$D$12</f>
        <v>227</v>
      </c>
      <c r="E27" s="73">
        <f>+$E$12</f>
        <v>164</v>
      </c>
      <c r="F27" s="73">
        <f>+$F$12</f>
        <v>11</v>
      </c>
      <c r="G27" s="73">
        <f t="shared" si="0"/>
        <v>402</v>
      </c>
      <c r="H27" s="744"/>
      <c r="I27" s="745"/>
      <c r="J27" s="237"/>
      <c r="K27" s="766" t="s">
        <v>415</v>
      </c>
      <c r="L27" s="180" t="s">
        <v>405</v>
      </c>
      <c r="M27" s="67">
        <f>M21</f>
        <v>227</v>
      </c>
      <c r="N27" s="67">
        <f>N21+4</f>
        <v>168</v>
      </c>
      <c r="O27" s="67">
        <f>O21</f>
        <v>11</v>
      </c>
      <c r="P27" s="67">
        <f>P21</f>
        <v>0</v>
      </c>
      <c r="Q27" s="181">
        <f t="shared" si="3"/>
        <v>406</v>
      </c>
      <c r="R27" s="726"/>
      <c r="S27" s="746"/>
    </row>
    <row r="28" spans="2:19" ht="15" customHeight="1" x14ac:dyDescent="0.25">
      <c r="B28" s="736"/>
      <c r="C28" s="68">
        <v>0.4</v>
      </c>
      <c r="D28" s="69">
        <v>1</v>
      </c>
      <c r="E28" s="69">
        <v>2</v>
      </c>
      <c r="F28" s="69">
        <v>0</v>
      </c>
      <c r="G28" s="69">
        <f t="shared" si="0"/>
        <v>3</v>
      </c>
      <c r="H28" s="744"/>
      <c r="I28" s="745"/>
      <c r="J28" s="237"/>
      <c r="K28" s="767"/>
      <c r="L28" s="182" t="s">
        <v>410</v>
      </c>
      <c r="M28" s="69">
        <v>91</v>
      </c>
      <c r="N28" s="69">
        <v>18</v>
      </c>
      <c r="O28" s="69">
        <v>5</v>
      </c>
      <c r="P28" s="69">
        <v>0</v>
      </c>
      <c r="Q28" s="69">
        <f t="shared" si="3"/>
        <v>114</v>
      </c>
      <c r="R28" s="726"/>
      <c r="S28" s="746"/>
    </row>
    <row r="29" spans="2:19" x14ac:dyDescent="0.25">
      <c r="B29" s="765"/>
      <c r="C29" s="76">
        <v>0.6</v>
      </c>
      <c r="D29" s="69">
        <v>2</v>
      </c>
      <c r="E29" s="69">
        <v>2</v>
      </c>
      <c r="F29" s="69">
        <v>0</v>
      </c>
      <c r="G29" s="69">
        <f t="shared" si="0"/>
        <v>4</v>
      </c>
      <c r="H29" s="744"/>
      <c r="I29" s="745"/>
      <c r="J29" s="237"/>
      <c r="K29" s="768"/>
      <c r="L29" s="184">
        <v>0.6</v>
      </c>
      <c r="M29" s="69">
        <v>43</v>
      </c>
      <c r="N29" s="69">
        <v>4</v>
      </c>
      <c r="O29" s="69">
        <v>6</v>
      </c>
      <c r="P29" s="69">
        <v>0</v>
      </c>
      <c r="Q29" s="69">
        <f>SUM(M29:P29)</f>
        <v>53</v>
      </c>
      <c r="R29" s="726"/>
      <c r="S29" s="746"/>
    </row>
    <row r="30" spans="2:19" ht="15" customHeight="1" x14ac:dyDescent="0.25">
      <c r="B30" s="771" t="s">
        <v>416</v>
      </c>
      <c r="C30" s="77" t="s">
        <v>405</v>
      </c>
      <c r="D30" s="73">
        <f>+$D$12</f>
        <v>227</v>
      </c>
      <c r="E30" s="73">
        <f>+$E$12</f>
        <v>164</v>
      </c>
      <c r="F30" s="73">
        <f>+$F$12</f>
        <v>11</v>
      </c>
      <c r="G30" s="73">
        <f t="shared" si="0"/>
        <v>402</v>
      </c>
      <c r="H30" s="744"/>
      <c r="I30" s="745"/>
      <c r="J30" s="237"/>
      <c r="K30" s="766" t="s">
        <v>417</v>
      </c>
      <c r="L30" s="180" t="s">
        <v>405</v>
      </c>
      <c r="M30" s="67">
        <f>M24</f>
        <v>232</v>
      </c>
      <c r="N30" s="67">
        <f>N24</f>
        <v>164</v>
      </c>
      <c r="O30" s="67">
        <f>O24</f>
        <v>11</v>
      </c>
      <c r="P30" s="67">
        <f>P24</f>
        <v>0</v>
      </c>
      <c r="Q30" s="181">
        <f t="shared" ref="Q30:Q50" si="5">SUM(M30:P30)</f>
        <v>407</v>
      </c>
      <c r="R30" s="726"/>
      <c r="S30" s="746"/>
    </row>
    <row r="31" spans="2:19" ht="15" customHeight="1" x14ac:dyDescent="0.25">
      <c r="B31" s="736"/>
      <c r="C31" s="68">
        <v>0.4</v>
      </c>
      <c r="D31" s="69">
        <v>4</v>
      </c>
      <c r="E31" s="69">
        <v>2</v>
      </c>
      <c r="F31" s="69">
        <v>0</v>
      </c>
      <c r="G31" s="69">
        <f t="shared" si="0"/>
        <v>6</v>
      </c>
      <c r="H31" s="744" t="s">
        <v>418</v>
      </c>
      <c r="I31" s="745"/>
      <c r="J31" s="237"/>
      <c r="K31" s="767"/>
      <c r="L31" s="182" t="s">
        <v>410</v>
      </c>
      <c r="M31" s="69">
        <v>1</v>
      </c>
      <c r="N31" s="69">
        <f t="shared" ref="N31:O32" si="6">N25-N28</f>
        <v>0</v>
      </c>
      <c r="O31" s="69">
        <f t="shared" si="6"/>
        <v>0</v>
      </c>
      <c r="P31" s="69">
        <v>0</v>
      </c>
      <c r="Q31" s="69">
        <f t="shared" si="5"/>
        <v>1</v>
      </c>
      <c r="R31" s="772"/>
      <c r="S31" s="773"/>
    </row>
    <row r="32" spans="2:19" ht="13.8" thickBot="1" x14ac:dyDescent="0.3">
      <c r="B32" s="737"/>
      <c r="C32" s="70">
        <v>0.6</v>
      </c>
      <c r="D32" s="71">
        <v>5</v>
      </c>
      <c r="E32" s="71">
        <v>3</v>
      </c>
      <c r="F32" s="71">
        <v>0</v>
      </c>
      <c r="G32" s="71">
        <f t="shared" si="0"/>
        <v>8</v>
      </c>
      <c r="H32" s="720"/>
      <c r="I32" s="747"/>
      <c r="J32" s="237"/>
      <c r="K32" s="768"/>
      <c r="L32" s="184">
        <v>0.6</v>
      </c>
      <c r="M32" s="69">
        <f>M26-M29</f>
        <v>0</v>
      </c>
      <c r="N32" s="69">
        <f t="shared" si="6"/>
        <v>0</v>
      </c>
      <c r="O32" s="69">
        <f t="shared" si="6"/>
        <v>0</v>
      </c>
      <c r="P32" s="69">
        <v>0</v>
      </c>
      <c r="Q32" s="69">
        <f t="shared" si="5"/>
        <v>0</v>
      </c>
      <c r="R32" s="726"/>
      <c r="S32" s="746"/>
    </row>
    <row r="33" spans="2:19" ht="24" customHeight="1" x14ac:dyDescent="0.25">
      <c r="B33" s="736" t="s">
        <v>419</v>
      </c>
      <c r="C33" s="72" t="s">
        <v>405</v>
      </c>
      <c r="D33" s="73">
        <f>+$D$12</f>
        <v>227</v>
      </c>
      <c r="E33" s="73">
        <f>+$E$12</f>
        <v>164</v>
      </c>
      <c r="F33" s="73">
        <f>+$F$12</f>
        <v>11</v>
      </c>
      <c r="G33" s="73">
        <f t="shared" si="0"/>
        <v>402</v>
      </c>
      <c r="H33" s="769"/>
      <c r="I33" s="712"/>
      <c r="J33" s="237"/>
      <c r="K33" s="766" t="s">
        <v>420</v>
      </c>
      <c r="L33" s="180" t="s">
        <v>405</v>
      </c>
      <c r="M33" s="67">
        <f>M12</f>
        <v>227</v>
      </c>
      <c r="N33" s="67">
        <f>N12</f>
        <v>164</v>
      </c>
      <c r="O33" s="67">
        <f>O12</f>
        <v>11</v>
      </c>
      <c r="P33" s="67">
        <f>P12</f>
        <v>0</v>
      </c>
      <c r="Q33" s="181">
        <f t="shared" si="5"/>
        <v>402</v>
      </c>
      <c r="R33" s="774"/>
      <c r="S33" s="775"/>
    </row>
    <row r="34" spans="2:19" ht="15" customHeight="1" x14ac:dyDescent="0.25">
      <c r="B34" s="736"/>
      <c r="C34" s="68">
        <v>0.4</v>
      </c>
      <c r="D34" s="69">
        <v>89</v>
      </c>
      <c r="E34" s="69">
        <v>64</v>
      </c>
      <c r="F34" s="69">
        <v>4</v>
      </c>
      <c r="G34" s="69">
        <f t="shared" si="0"/>
        <v>157</v>
      </c>
      <c r="H34" s="744"/>
      <c r="I34" s="745"/>
      <c r="J34" s="237"/>
      <c r="K34" s="767"/>
      <c r="L34" s="182" t="s">
        <v>410</v>
      </c>
      <c r="M34" s="69">
        <v>1</v>
      </c>
      <c r="N34" s="69">
        <v>0</v>
      </c>
      <c r="O34" s="69">
        <f t="shared" ref="O34:O35" si="7">O19-O28</f>
        <v>0</v>
      </c>
      <c r="P34" s="69">
        <v>0</v>
      </c>
      <c r="Q34" s="69">
        <f t="shared" si="5"/>
        <v>1</v>
      </c>
      <c r="R34" s="726"/>
      <c r="S34" s="746"/>
    </row>
    <row r="35" spans="2:19" x14ac:dyDescent="0.25">
      <c r="B35" s="765"/>
      <c r="C35" s="76">
        <v>0.6</v>
      </c>
      <c r="D35" s="69">
        <v>133</v>
      </c>
      <c r="E35" s="69">
        <v>96</v>
      </c>
      <c r="F35" s="69">
        <v>7</v>
      </c>
      <c r="G35" s="69">
        <f t="shared" si="0"/>
        <v>236</v>
      </c>
      <c r="H35" s="744"/>
      <c r="I35" s="745"/>
      <c r="J35" s="237"/>
      <c r="K35" s="768"/>
      <c r="L35" s="184">
        <v>0.6</v>
      </c>
      <c r="M35" s="69">
        <v>0</v>
      </c>
      <c r="N35" s="69">
        <v>0</v>
      </c>
      <c r="O35" s="69">
        <f t="shared" si="7"/>
        <v>0</v>
      </c>
      <c r="P35" s="69">
        <v>0</v>
      </c>
      <c r="Q35" s="69">
        <f>SUM(M35:P35)</f>
        <v>0</v>
      </c>
      <c r="R35" s="726"/>
      <c r="S35" s="746"/>
    </row>
    <row r="36" spans="2:19" ht="27.75" customHeight="1" x14ac:dyDescent="0.25">
      <c r="B36" s="771" t="s">
        <v>421</v>
      </c>
      <c r="C36" s="77" t="s">
        <v>405</v>
      </c>
      <c r="D36" s="73">
        <f>+$D$12</f>
        <v>227</v>
      </c>
      <c r="E36" s="73">
        <f>+$E$12</f>
        <v>164</v>
      </c>
      <c r="F36" s="73">
        <f>+$F$12</f>
        <v>11</v>
      </c>
      <c r="G36" s="73">
        <f t="shared" si="0"/>
        <v>402</v>
      </c>
      <c r="H36" s="744"/>
      <c r="I36" s="745"/>
      <c r="J36" s="237"/>
      <c r="K36" s="766" t="s">
        <v>422</v>
      </c>
      <c r="L36" s="180" t="s">
        <v>405</v>
      </c>
      <c r="M36" s="67">
        <f>M37+M38</f>
        <v>214</v>
      </c>
      <c r="N36" s="67">
        <f>N37+N38</f>
        <v>127</v>
      </c>
      <c r="O36" s="67">
        <f>O37+O38</f>
        <v>4</v>
      </c>
      <c r="P36" s="67">
        <v>0</v>
      </c>
      <c r="Q36" s="181">
        <f t="shared" si="5"/>
        <v>345</v>
      </c>
      <c r="R36" s="772" t="s">
        <v>453</v>
      </c>
      <c r="S36" s="773"/>
    </row>
    <row r="37" spans="2:19" x14ac:dyDescent="0.25">
      <c r="B37" s="736"/>
      <c r="C37" s="68">
        <v>0.4</v>
      </c>
      <c r="D37" s="69">
        <v>88</v>
      </c>
      <c r="E37" s="69">
        <v>61</v>
      </c>
      <c r="F37" s="69">
        <v>4</v>
      </c>
      <c r="G37" s="69">
        <f t="shared" si="0"/>
        <v>153</v>
      </c>
      <c r="H37" s="744"/>
      <c r="I37" s="745"/>
      <c r="J37" s="237"/>
      <c r="K37" s="767"/>
      <c r="L37" s="182" t="s">
        <v>410</v>
      </c>
      <c r="M37" s="69">
        <v>86</v>
      </c>
      <c r="N37" s="69">
        <v>51</v>
      </c>
      <c r="O37" s="69">
        <v>2</v>
      </c>
      <c r="P37" s="69">
        <v>1</v>
      </c>
      <c r="Q37" s="69">
        <f t="shared" si="5"/>
        <v>140</v>
      </c>
      <c r="R37" s="772"/>
      <c r="S37" s="773"/>
    </row>
    <row r="38" spans="2:19" x14ac:dyDescent="0.25">
      <c r="B38" s="765"/>
      <c r="C38" s="76">
        <v>0.6</v>
      </c>
      <c r="D38" s="69">
        <v>132</v>
      </c>
      <c r="E38" s="69">
        <v>92</v>
      </c>
      <c r="F38" s="69">
        <v>6</v>
      </c>
      <c r="G38" s="69">
        <f t="shared" si="0"/>
        <v>230</v>
      </c>
      <c r="H38" s="744"/>
      <c r="I38" s="745"/>
      <c r="J38" s="237"/>
      <c r="K38" s="768"/>
      <c r="L38" s="184">
        <v>0.6</v>
      </c>
      <c r="M38" s="69">
        <v>128</v>
      </c>
      <c r="N38" s="69">
        <v>76</v>
      </c>
      <c r="O38" s="69">
        <v>2</v>
      </c>
      <c r="P38" s="69">
        <v>2</v>
      </c>
      <c r="Q38" s="69">
        <f t="shared" si="5"/>
        <v>208</v>
      </c>
      <c r="R38" s="772"/>
      <c r="S38" s="773"/>
    </row>
    <row r="39" spans="2:19" ht="24" customHeight="1" x14ac:dyDescent="0.25">
      <c r="B39" s="771" t="s">
        <v>423</v>
      </c>
      <c r="C39" s="77" t="s">
        <v>405</v>
      </c>
      <c r="D39" s="73">
        <f>+$D$12</f>
        <v>227</v>
      </c>
      <c r="E39" s="73">
        <f>+$E$12</f>
        <v>164</v>
      </c>
      <c r="F39" s="73">
        <f>+$F$12</f>
        <v>11</v>
      </c>
      <c r="G39" s="73">
        <f t="shared" si="0"/>
        <v>402</v>
      </c>
      <c r="H39" s="744"/>
      <c r="I39" s="745"/>
      <c r="J39" s="237"/>
      <c r="K39" s="766" t="s">
        <v>424</v>
      </c>
      <c r="L39" s="180" t="s">
        <v>405</v>
      </c>
      <c r="M39" s="67">
        <f>+M40+M41</f>
        <v>159</v>
      </c>
      <c r="N39" s="67">
        <f>N40+N41</f>
        <v>66</v>
      </c>
      <c r="O39" s="67">
        <f>O40+O41</f>
        <v>0.8</v>
      </c>
      <c r="P39" s="67">
        <v>0</v>
      </c>
      <c r="Q39" s="181">
        <f t="shared" si="5"/>
        <v>225.8</v>
      </c>
      <c r="R39" s="772" t="s">
        <v>453</v>
      </c>
      <c r="S39" s="773"/>
    </row>
    <row r="40" spans="2:19" x14ac:dyDescent="0.25">
      <c r="B40" s="736"/>
      <c r="C40" s="68">
        <v>0.4</v>
      </c>
      <c r="D40" s="69">
        <v>1</v>
      </c>
      <c r="E40" s="69">
        <v>3</v>
      </c>
      <c r="F40" s="69">
        <v>0</v>
      </c>
      <c r="G40" s="69">
        <f t="shared" si="0"/>
        <v>4</v>
      </c>
      <c r="H40" s="744"/>
      <c r="I40" s="745"/>
      <c r="J40" s="237"/>
      <c r="K40" s="767"/>
      <c r="L40" s="182" t="s">
        <v>410</v>
      </c>
      <c r="M40" s="69">
        <v>64</v>
      </c>
      <c r="N40" s="69">
        <v>26</v>
      </c>
      <c r="O40" s="69">
        <v>0.4</v>
      </c>
      <c r="P40" s="69">
        <v>0</v>
      </c>
      <c r="Q40" s="69">
        <f t="shared" si="5"/>
        <v>90.4</v>
      </c>
      <c r="R40" s="772"/>
      <c r="S40" s="773"/>
    </row>
    <row r="41" spans="2:19" x14ac:dyDescent="0.25">
      <c r="B41" s="765"/>
      <c r="C41" s="76">
        <v>0.6</v>
      </c>
      <c r="D41" s="69">
        <v>1</v>
      </c>
      <c r="E41" s="69">
        <v>4</v>
      </c>
      <c r="F41" s="69">
        <v>1</v>
      </c>
      <c r="G41" s="69">
        <f t="shared" si="0"/>
        <v>6</v>
      </c>
      <c r="H41" s="744"/>
      <c r="I41" s="745"/>
      <c r="J41" s="237"/>
      <c r="K41" s="768"/>
      <c r="L41" s="186">
        <v>0.6</v>
      </c>
      <c r="M41" s="69">
        <v>95</v>
      </c>
      <c r="N41" s="75">
        <v>40</v>
      </c>
      <c r="O41" s="75">
        <v>0.4</v>
      </c>
      <c r="P41" s="75">
        <v>0</v>
      </c>
      <c r="Q41" s="75">
        <f t="shared" si="5"/>
        <v>135.4</v>
      </c>
      <c r="R41" s="772"/>
      <c r="S41" s="773"/>
    </row>
    <row r="42" spans="2:19" ht="26.25" customHeight="1" x14ac:dyDescent="0.25">
      <c r="B42" s="771" t="s">
        <v>425</v>
      </c>
      <c r="C42" s="77" t="s">
        <v>405</v>
      </c>
      <c r="D42" s="73">
        <f>+$D$12</f>
        <v>227</v>
      </c>
      <c r="E42" s="73">
        <f>+$E$12</f>
        <v>164</v>
      </c>
      <c r="F42" s="73">
        <f>+$F$12</f>
        <v>11</v>
      </c>
      <c r="G42" s="73">
        <f t="shared" si="0"/>
        <v>402</v>
      </c>
      <c r="H42" s="744"/>
      <c r="I42" s="745"/>
      <c r="J42" s="237"/>
      <c r="K42" s="766" t="s">
        <v>426</v>
      </c>
      <c r="L42" s="180" t="s">
        <v>405</v>
      </c>
      <c r="M42" s="67">
        <f>+M43+M44</f>
        <v>73</v>
      </c>
      <c r="N42" s="67">
        <f>N43+N44</f>
        <v>47</v>
      </c>
      <c r="O42" s="67">
        <f>O43+O44</f>
        <v>4</v>
      </c>
      <c r="P42" s="67">
        <v>0</v>
      </c>
      <c r="Q42" s="181">
        <f t="shared" si="5"/>
        <v>124</v>
      </c>
      <c r="R42" s="772" t="s">
        <v>453</v>
      </c>
      <c r="S42" s="773"/>
    </row>
    <row r="43" spans="2:19" ht="15" customHeight="1" x14ac:dyDescent="0.25">
      <c r="B43" s="736"/>
      <c r="C43" s="68">
        <v>0.4</v>
      </c>
      <c r="D43" s="69">
        <v>2</v>
      </c>
      <c r="E43" s="69">
        <v>2</v>
      </c>
      <c r="F43" s="69">
        <v>0</v>
      </c>
      <c r="G43" s="69">
        <v>0</v>
      </c>
      <c r="H43" s="744" t="s">
        <v>427</v>
      </c>
      <c r="I43" s="745"/>
      <c r="J43" s="237"/>
      <c r="K43" s="767"/>
      <c r="L43" s="182" t="s">
        <v>410</v>
      </c>
      <c r="M43" s="69">
        <v>29</v>
      </c>
      <c r="N43" s="69">
        <v>19</v>
      </c>
      <c r="O43" s="69">
        <v>2</v>
      </c>
      <c r="P43" s="69">
        <v>0</v>
      </c>
      <c r="Q43" s="69">
        <f t="shared" si="5"/>
        <v>50</v>
      </c>
      <c r="R43" s="772"/>
      <c r="S43" s="773"/>
    </row>
    <row r="44" spans="2:19" ht="15.75" customHeight="1" thickBot="1" x14ac:dyDescent="0.3">
      <c r="B44" s="736"/>
      <c r="C44" s="74">
        <v>0.6</v>
      </c>
      <c r="D44" s="75">
        <v>4</v>
      </c>
      <c r="E44" s="75">
        <v>2</v>
      </c>
      <c r="F44" s="75">
        <v>0</v>
      </c>
      <c r="G44" s="75">
        <f t="shared" ref="G44:G77" si="8">+D44+E44+F44</f>
        <v>6</v>
      </c>
      <c r="H44" s="770"/>
      <c r="I44" s="711"/>
      <c r="J44" s="237"/>
      <c r="K44" s="768"/>
      <c r="L44" s="186">
        <v>0.6</v>
      </c>
      <c r="M44" s="75">
        <v>44</v>
      </c>
      <c r="N44" s="75">
        <v>28</v>
      </c>
      <c r="O44" s="75">
        <v>2</v>
      </c>
      <c r="P44" s="75">
        <v>0</v>
      </c>
      <c r="Q44" s="75">
        <f t="shared" si="5"/>
        <v>74</v>
      </c>
      <c r="R44" s="772"/>
      <c r="S44" s="773"/>
    </row>
    <row r="45" spans="2:19" ht="27" customHeight="1" x14ac:dyDescent="0.25">
      <c r="B45" s="735" t="s">
        <v>428</v>
      </c>
      <c r="C45" s="65" t="s">
        <v>405</v>
      </c>
      <c r="D45" s="66">
        <f>D46+D47</f>
        <v>223</v>
      </c>
      <c r="E45" s="66">
        <f>E46+E47</f>
        <v>152</v>
      </c>
      <c r="F45" s="66">
        <f>F46+F47</f>
        <v>11</v>
      </c>
      <c r="G45" s="66">
        <f t="shared" si="8"/>
        <v>386</v>
      </c>
      <c r="H45" s="738" t="s">
        <v>429</v>
      </c>
      <c r="I45" s="739"/>
      <c r="J45" s="237"/>
      <c r="K45" s="766" t="s">
        <v>430</v>
      </c>
      <c r="L45" s="180" t="s">
        <v>405</v>
      </c>
      <c r="M45" s="67">
        <f>+M46+M47</f>
        <v>87</v>
      </c>
      <c r="N45" s="67">
        <f>N46+N47</f>
        <v>23</v>
      </c>
      <c r="O45" s="67">
        <f>O46+O47</f>
        <v>3.2</v>
      </c>
      <c r="P45" s="67">
        <v>0</v>
      </c>
      <c r="Q45" s="181">
        <f t="shared" si="5"/>
        <v>113.2</v>
      </c>
      <c r="R45" s="772" t="s">
        <v>453</v>
      </c>
      <c r="S45" s="773"/>
    </row>
    <row r="46" spans="2:19" x14ac:dyDescent="0.25">
      <c r="B46" s="736"/>
      <c r="C46" s="68">
        <v>0.4</v>
      </c>
      <c r="D46" s="69">
        <v>89</v>
      </c>
      <c r="E46" s="69">
        <v>61</v>
      </c>
      <c r="F46" s="69">
        <v>4</v>
      </c>
      <c r="G46" s="69">
        <f t="shared" si="8"/>
        <v>154</v>
      </c>
      <c r="H46" s="744"/>
      <c r="I46" s="745"/>
      <c r="J46" s="237"/>
      <c r="K46" s="767"/>
      <c r="L46" s="182" t="s">
        <v>410</v>
      </c>
      <c r="M46" s="69">
        <v>35</v>
      </c>
      <c r="N46" s="69">
        <v>9</v>
      </c>
      <c r="O46" s="69">
        <v>1.2</v>
      </c>
      <c r="P46" s="69">
        <v>1</v>
      </c>
      <c r="Q46" s="69">
        <f t="shared" si="5"/>
        <v>46.2</v>
      </c>
      <c r="R46" s="772"/>
      <c r="S46" s="773"/>
    </row>
    <row r="47" spans="2:19" x14ac:dyDescent="0.25">
      <c r="B47" s="765"/>
      <c r="C47" s="76">
        <v>0.6</v>
      </c>
      <c r="D47" s="69">
        <v>134</v>
      </c>
      <c r="E47" s="69">
        <v>91</v>
      </c>
      <c r="F47" s="69">
        <v>7</v>
      </c>
      <c r="G47" s="69">
        <f t="shared" si="8"/>
        <v>232</v>
      </c>
      <c r="H47" s="744"/>
      <c r="I47" s="745"/>
      <c r="J47" s="237"/>
      <c r="K47" s="768"/>
      <c r="L47" s="186">
        <v>0.6</v>
      </c>
      <c r="M47" s="75">
        <v>52</v>
      </c>
      <c r="N47" s="75">
        <v>14</v>
      </c>
      <c r="O47" s="75">
        <v>2</v>
      </c>
      <c r="P47" s="75">
        <v>2</v>
      </c>
      <c r="Q47" s="75">
        <f t="shared" si="5"/>
        <v>70</v>
      </c>
      <c r="R47" s="772"/>
      <c r="S47" s="773"/>
    </row>
    <row r="48" spans="2:19" ht="24.75" customHeight="1" x14ac:dyDescent="0.25">
      <c r="B48" s="771" t="s">
        <v>431</v>
      </c>
      <c r="C48" s="77" t="s">
        <v>405</v>
      </c>
      <c r="D48" s="67">
        <f>D49+D50</f>
        <v>217</v>
      </c>
      <c r="E48" s="67">
        <f>E49+E50</f>
        <v>147</v>
      </c>
      <c r="F48" s="67">
        <f>F49+F50</f>
        <v>11</v>
      </c>
      <c r="G48" s="67">
        <f t="shared" si="8"/>
        <v>375</v>
      </c>
      <c r="H48" s="744" t="s">
        <v>429</v>
      </c>
      <c r="I48" s="745"/>
      <c r="J48" s="237"/>
      <c r="K48" s="766" t="s">
        <v>788</v>
      </c>
      <c r="L48" s="180" t="s">
        <v>405</v>
      </c>
      <c r="M48" s="67">
        <f>+M49+M50</f>
        <v>219</v>
      </c>
      <c r="N48" s="67">
        <f>N49+N50</f>
        <v>97</v>
      </c>
      <c r="O48" s="67">
        <f>O49+O50</f>
        <v>12</v>
      </c>
      <c r="P48" s="67">
        <f>P12</f>
        <v>0</v>
      </c>
      <c r="Q48" s="181">
        <f t="shared" si="5"/>
        <v>328</v>
      </c>
      <c r="R48" s="772" t="s">
        <v>453</v>
      </c>
      <c r="S48" s="773"/>
    </row>
    <row r="49" spans="2:19" ht="45.75" customHeight="1" x14ac:dyDescent="0.25">
      <c r="B49" s="736"/>
      <c r="C49" s="68">
        <v>0.4</v>
      </c>
      <c r="D49" s="69">
        <v>87</v>
      </c>
      <c r="E49" s="69">
        <v>59</v>
      </c>
      <c r="F49" s="69">
        <v>4</v>
      </c>
      <c r="G49" s="69">
        <f t="shared" si="8"/>
        <v>150</v>
      </c>
      <c r="H49" s="744"/>
      <c r="I49" s="745"/>
      <c r="J49" s="237"/>
      <c r="K49" s="767"/>
      <c r="L49" s="182" t="s">
        <v>410</v>
      </c>
      <c r="M49" s="69">
        <v>88</v>
      </c>
      <c r="N49" s="69">
        <v>39</v>
      </c>
      <c r="O49" s="69">
        <v>5</v>
      </c>
      <c r="P49" s="69">
        <v>0</v>
      </c>
      <c r="Q49" s="69">
        <f t="shared" si="5"/>
        <v>132</v>
      </c>
      <c r="R49" s="776"/>
      <c r="S49" s="777"/>
    </row>
    <row r="50" spans="2:19" x14ac:dyDescent="0.25">
      <c r="B50" s="765"/>
      <c r="C50" s="76">
        <v>0.6</v>
      </c>
      <c r="D50" s="69">
        <v>130</v>
      </c>
      <c r="E50" s="69">
        <v>88</v>
      </c>
      <c r="F50" s="69">
        <v>7</v>
      </c>
      <c r="G50" s="69">
        <f t="shared" si="8"/>
        <v>225</v>
      </c>
      <c r="H50" s="744"/>
      <c r="I50" s="745"/>
      <c r="J50" s="237"/>
      <c r="K50" s="768"/>
      <c r="L50" s="186">
        <v>0.6</v>
      </c>
      <c r="M50" s="75">
        <v>131</v>
      </c>
      <c r="N50" s="75">
        <v>58</v>
      </c>
      <c r="O50" s="75">
        <v>7</v>
      </c>
      <c r="P50" s="75">
        <v>0</v>
      </c>
      <c r="Q50" s="75">
        <f t="shared" si="5"/>
        <v>196</v>
      </c>
      <c r="R50" s="772"/>
      <c r="S50" s="773"/>
    </row>
    <row r="51" spans="2:19" ht="27" customHeight="1" x14ac:dyDescent="0.25">
      <c r="B51" s="771" t="s">
        <v>432</v>
      </c>
      <c r="C51" s="77" t="s">
        <v>405</v>
      </c>
      <c r="D51" s="67">
        <v>0</v>
      </c>
      <c r="E51" s="67">
        <v>0</v>
      </c>
      <c r="F51" s="67">
        <v>0</v>
      </c>
      <c r="G51" s="67">
        <f t="shared" si="8"/>
        <v>0</v>
      </c>
      <c r="H51" s="744" t="s">
        <v>429</v>
      </c>
      <c r="I51" s="745"/>
      <c r="J51" s="237"/>
      <c r="K51" s="766" t="s">
        <v>433</v>
      </c>
      <c r="L51" s="180" t="s">
        <v>405</v>
      </c>
      <c r="M51" s="67">
        <f>+M52+M53</f>
        <v>319</v>
      </c>
      <c r="N51" s="67">
        <f>N52+N53</f>
        <v>136</v>
      </c>
      <c r="O51" s="67">
        <f>O52+O53</f>
        <v>4</v>
      </c>
      <c r="P51" s="67">
        <f t="shared" ref="P51:P53" si="9">P39+P42+P45</f>
        <v>0</v>
      </c>
      <c r="Q51" s="181">
        <f t="shared" ref="Q51:Q56" si="10">SUM(M51:P51)</f>
        <v>459</v>
      </c>
      <c r="R51" s="772" t="s">
        <v>453</v>
      </c>
      <c r="S51" s="773"/>
    </row>
    <row r="52" spans="2:19" x14ac:dyDescent="0.25">
      <c r="B52" s="736"/>
      <c r="C52" s="68">
        <v>0.4</v>
      </c>
      <c r="D52" s="69">
        <v>0</v>
      </c>
      <c r="E52" s="69">
        <v>0</v>
      </c>
      <c r="F52" s="69">
        <v>0</v>
      </c>
      <c r="G52" s="69">
        <f t="shared" si="8"/>
        <v>0</v>
      </c>
      <c r="H52" s="744"/>
      <c r="I52" s="745"/>
      <c r="J52" s="237"/>
      <c r="K52" s="767"/>
      <c r="L52" s="182" t="s">
        <v>410</v>
      </c>
      <c r="M52" s="69">
        <v>128</v>
      </c>
      <c r="N52" s="69">
        <v>54</v>
      </c>
      <c r="O52" s="69">
        <v>2</v>
      </c>
      <c r="P52" s="69">
        <v>2</v>
      </c>
      <c r="Q52" s="69">
        <f t="shared" si="10"/>
        <v>186</v>
      </c>
      <c r="R52" s="772"/>
      <c r="S52" s="773"/>
    </row>
    <row r="53" spans="2:19" x14ac:dyDescent="0.25">
      <c r="B53" s="765"/>
      <c r="C53" s="76">
        <v>0.6</v>
      </c>
      <c r="D53" s="69">
        <v>0</v>
      </c>
      <c r="E53" s="69">
        <v>0</v>
      </c>
      <c r="F53" s="69">
        <v>0</v>
      </c>
      <c r="G53" s="69">
        <f t="shared" si="8"/>
        <v>0</v>
      </c>
      <c r="H53" s="744"/>
      <c r="I53" s="745"/>
      <c r="J53" s="237"/>
      <c r="K53" s="768"/>
      <c r="L53" s="186">
        <v>0.6</v>
      </c>
      <c r="M53" s="75">
        <v>191</v>
      </c>
      <c r="N53" s="75">
        <v>82</v>
      </c>
      <c r="O53" s="75">
        <v>2</v>
      </c>
      <c r="P53" s="75">
        <f t="shared" si="9"/>
        <v>2</v>
      </c>
      <c r="Q53" s="75">
        <f t="shared" si="10"/>
        <v>277</v>
      </c>
      <c r="R53" s="772"/>
      <c r="S53" s="773"/>
    </row>
    <row r="54" spans="2:19" ht="21" customHeight="1" x14ac:dyDescent="0.25">
      <c r="B54" s="771" t="s">
        <v>434</v>
      </c>
      <c r="C54" s="77" t="s">
        <v>405</v>
      </c>
      <c r="D54" s="67">
        <v>0</v>
      </c>
      <c r="E54" s="67">
        <v>0</v>
      </c>
      <c r="F54" s="67">
        <v>0</v>
      </c>
      <c r="G54" s="67">
        <f t="shared" si="8"/>
        <v>0</v>
      </c>
      <c r="H54" s="744" t="s">
        <v>429</v>
      </c>
      <c r="I54" s="745"/>
      <c r="J54" s="237"/>
      <c r="K54" s="766" t="s">
        <v>435</v>
      </c>
      <c r="L54" s="180" t="s">
        <v>405</v>
      </c>
      <c r="M54" s="67">
        <f>M39+M42+M45</f>
        <v>319</v>
      </c>
      <c r="N54" s="67">
        <f>N12</f>
        <v>164</v>
      </c>
      <c r="O54" s="67">
        <f>O12</f>
        <v>11</v>
      </c>
      <c r="P54" s="67">
        <f>P12</f>
        <v>0</v>
      </c>
      <c r="Q54" s="181">
        <f t="shared" si="10"/>
        <v>494</v>
      </c>
      <c r="R54" s="772" t="s">
        <v>453</v>
      </c>
      <c r="S54" s="773"/>
    </row>
    <row r="55" spans="2:19" ht="15.75" customHeight="1" x14ac:dyDescent="0.25">
      <c r="B55" s="736"/>
      <c r="C55" s="68">
        <v>0.4</v>
      </c>
      <c r="D55" s="69">
        <v>0</v>
      </c>
      <c r="E55" s="69">
        <v>0</v>
      </c>
      <c r="F55" s="69">
        <v>0</v>
      </c>
      <c r="G55" s="69">
        <f t="shared" si="8"/>
        <v>0</v>
      </c>
      <c r="H55" s="744"/>
      <c r="I55" s="745"/>
      <c r="J55" s="237"/>
      <c r="K55" s="767"/>
      <c r="L55" s="182" t="s">
        <v>410</v>
      </c>
      <c r="M55" s="75">
        <v>0</v>
      </c>
      <c r="N55" s="69">
        <v>0</v>
      </c>
      <c r="O55" s="69">
        <v>0</v>
      </c>
      <c r="P55" s="69">
        <v>0</v>
      </c>
      <c r="Q55" s="69">
        <f t="shared" si="10"/>
        <v>0</v>
      </c>
      <c r="R55" s="726"/>
      <c r="S55" s="746"/>
    </row>
    <row r="56" spans="2:19" ht="13.8" thickBot="1" x14ac:dyDescent="0.3">
      <c r="B56" s="737"/>
      <c r="C56" s="70">
        <v>0.6</v>
      </c>
      <c r="D56" s="71">
        <v>0</v>
      </c>
      <c r="E56" s="71">
        <v>0</v>
      </c>
      <c r="F56" s="71">
        <v>0</v>
      </c>
      <c r="G56" s="71">
        <f t="shared" si="8"/>
        <v>0</v>
      </c>
      <c r="H56" s="720"/>
      <c r="I56" s="747"/>
      <c r="J56" s="237"/>
      <c r="K56" s="778"/>
      <c r="L56" s="187">
        <v>0.6</v>
      </c>
      <c r="M56" s="71">
        <v>0</v>
      </c>
      <c r="N56" s="71">
        <v>0</v>
      </c>
      <c r="O56" s="71">
        <v>0</v>
      </c>
      <c r="P56" s="71">
        <v>0</v>
      </c>
      <c r="Q56" s="71">
        <f t="shared" si="10"/>
        <v>0</v>
      </c>
      <c r="R56" s="715"/>
      <c r="S56" s="779"/>
    </row>
    <row r="57" spans="2:19" ht="12.75" customHeight="1" x14ac:dyDescent="0.25">
      <c r="B57" s="736" t="s">
        <v>436</v>
      </c>
      <c r="C57" s="72" t="s">
        <v>405</v>
      </c>
      <c r="D57" s="73">
        <f>D58+D59</f>
        <v>223</v>
      </c>
      <c r="E57" s="73">
        <f>E58+E59</f>
        <v>151</v>
      </c>
      <c r="F57" s="73">
        <f t="shared" ref="F57" si="11">SUM(F58:F59)</f>
        <v>11</v>
      </c>
      <c r="G57" s="73">
        <f t="shared" si="8"/>
        <v>385</v>
      </c>
      <c r="H57" s="769" t="s">
        <v>429</v>
      </c>
      <c r="I57" s="712"/>
      <c r="J57" s="237"/>
      <c r="K57" s="6"/>
      <c r="L57" s="6"/>
      <c r="M57" s="6"/>
      <c r="N57" s="6"/>
      <c r="O57" s="6"/>
      <c r="P57" s="6"/>
      <c r="Q57" s="6"/>
      <c r="R57" s="6"/>
      <c r="S57" s="6"/>
    </row>
    <row r="58" spans="2:19" ht="13.8" x14ac:dyDescent="0.25">
      <c r="B58" s="736"/>
      <c r="C58" s="68">
        <v>0.4</v>
      </c>
      <c r="D58" s="69">
        <v>89</v>
      </c>
      <c r="E58" s="69">
        <v>60</v>
      </c>
      <c r="F58" s="69">
        <v>4</v>
      </c>
      <c r="G58" s="69">
        <f t="shared" si="8"/>
        <v>153</v>
      </c>
      <c r="H58" s="744"/>
      <c r="I58" s="745"/>
      <c r="J58" s="237"/>
      <c r="K58" s="6" t="s">
        <v>803</v>
      </c>
      <c r="L58" s="6"/>
      <c r="M58" s="6"/>
      <c r="N58" s="6"/>
      <c r="O58" s="6"/>
      <c r="P58" s="6"/>
      <c r="Q58" s="6"/>
      <c r="R58" s="6"/>
      <c r="S58" s="6"/>
    </row>
    <row r="59" spans="2:19" x14ac:dyDescent="0.25">
      <c r="B59" s="765"/>
      <c r="C59" s="76">
        <v>0.6</v>
      </c>
      <c r="D59" s="69">
        <v>134</v>
      </c>
      <c r="E59" s="69">
        <v>91</v>
      </c>
      <c r="F59" s="69">
        <v>7</v>
      </c>
      <c r="G59" s="69">
        <f t="shared" si="8"/>
        <v>232</v>
      </c>
      <c r="H59" s="744"/>
      <c r="I59" s="745"/>
      <c r="J59" s="237"/>
    </row>
    <row r="60" spans="2:19" ht="12.75" customHeight="1" x14ac:dyDescent="0.25">
      <c r="B60" s="771" t="s">
        <v>437</v>
      </c>
      <c r="C60" s="77" t="s">
        <v>405</v>
      </c>
      <c r="D60" s="67">
        <f>D61+D62</f>
        <v>223</v>
      </c>
      <c r="E60" s="67">
        <f>E61+E62</f>
        <v>151</v>
      </c>
      <c r="F60" s="67">
        <f>F61+F62</f>
        <v>11</v>
      </c>
      <c r="G60" s="67">
        <f t="shared" si="8"/>
        <v>385</v>
      </c>
      <c r="H60" s="744" t="s">
        <v>429</v>
      </c>
      <c r="I60" s="745"/>
      <c r="J60" s="237"/>
    </row>
    <row r="61" spans="2:19" x14ac:dyDescent="0.25">
      <c r="B61" s="736"/>
      <c r="C61" s="68">
        <v>0.4</v>
      </c>
      <c r="D61" s="69">
        <v>89</v>
      </c>
      <c r="E61" s="69">
        <v>60</v>
      </c>
      <c r="F61" s="69">
        <v>4</v>
      </c>
      <c r="G61" s="69">
        <f t="shared" si="8"/>
        <v>153</v>
      </c>
      <c r="H61" s="744"/>
      <c r="I61" s="745"/>
      <c r="J61" s="237"/>
    </row>
    <row r="62" spans="2:19" x14ac:dyDescent="0.25">
      <c r="B62" s="765"/>
      <c r="C62" s="76">
        <v>0.6</v>
      </c>
      <c r="D62" s="69">
        <v>134</v>
      </c>
      <c r="E62" s="69">
        <v>91</v>
      </c>
      <c r="F62" s="69">
        <v>7</v>
      </c>
      <c r="G62" s="69">
        <f t="shared" si="8"/>
        <v>232</v>
      </c>
      <c r="H62" s="744"/>
      <c r="I62" s="745"/>
      <c r="J62" s="237"/>
    </row>
    <row r="63" spans="2:19" ht="12.75" customHeight="1" x14ac:dyDescent="0.25">
      <c r="B63" s="771" t="s">
        <v>438</v>
      </c>
      <c r="C63" s="77" t="s">
        <v>405</v>
      </c>
      <c r="D63" s="67">
        <v>0</v>
      </c>
      <c r="E63" s="67">
        <v>0</v>
      </c>
      <c r="F63" s="67">
        <v>0</v>
      </c>
      <c r="G63" s="67">
        <f t="shared" si="8"/>
        <v>0</v>
      </c>
      <c r="H63" s="744" t="s">
        <v>429</v>
      </c>
      <c r="I63" s="745"/>
      <c r="J63" s="237"/>
    </row>
    <row r="64" spans="2:19" x14ac:dyDescent="0.25">
      <c r="B64" s="736"/>
      <c r="C64" s="68">
        <v>0.4</v>
      </c>
      <c r="D64" s="69">
        <v>0</v>
      </c>
      <c r="E64" s="69">
        <v>0</v>
      </c>
      <c r="F64" s="69">
        <v>0</v>
      </c>
      <c r="G64" s="69">
        <f t="shared" si="8"/>
        <v>0</v>
      </c>
      <c r="H64" s="744"/>
      <c r="I64" s="745"/>
      <c r="J64" s="237"/>
    </row>
    <row r="65" spans="2:10" x14ac:dyDescent="0.25">
      <c r="B65" s="765"/>
      <c r="C65" s="76">
        <v>0.6</v>
      </c>
      <c r="D65" s="69">
        <v>0</v>
      </c>
      <c r="E65" s="69">
        <v>0</v>
      </c>
      <c r="F65" s="69">
        <v>0</v>
      </c>
      <c r="G65" s="69">
        <f t="shared" si="8"/>
        <v>0</v>
      </c>
      <c r="H65" s="744"/>
      <c r="I65" s="745"/>
      <c r="J65" s="237"/>
    </row>
    <row r="66" spans="2:10" ht="12.75" customHeight="1" x14ac:dyDescent="0.25">
      <c r="B66" s="771" t="s">
        <v>439</v>
      </c>
      <c r="C66" s="77" t="s">
        <v>405</v>
      </c>
      <c r="D66" s="67">
        <v>0</v>
      </c>
      <c r="E66" s="67">
        <v>0</v>
      </c>
      <c r="F66" s="67">
        <v>0</v>
      </c>
      <c r="G66" s="67">
        <f t="shared" si="8"/>
        <v>0</v>
      </c>
      <c r="H66" s="744" t="s">
        <v>429</v>
      </c>
      <c r="I66" s="745"/>
      <c r="J66" s="237"/>
    </row>
    <row r="67" spans="2:10" ht="15.75" customHeight="1" x14ac:dyDescent="0.25">
      <c r="B67" s="736"/>
      <c r="C67" s="68">
        <v>0.4</v>
      </c>
      <c r="D67" s="69">
        <v>0</v>
      </c>
      <c r="E67" s="69">
        <v>0</v>
      </c>
      <c r="F67" s="69">
        <v>0</v>
      </c>
      <c r="G67" s="69">
        <f t="shared" si="8"/>
        <v>0</v>
      </c>
      <c r="H67" s="744"/>
      <c r="I67" s="745"/>
      <c r="J67" s="237"/>
    </row>
    <row r="68" spans="2:10" ht="15.75" customHeight="1" thickBot="1" x14ac:dyDescent="0.3">
      <c r="B68" s="736"/>
      <c r="C68" s="74">
        <v>0.6</v>
      </c>
      <c r="D68" s="75">
        <v>0</v>
      </c>
      <c r="E68" s="75">
        <v>0</v>
      </c>
      <c r="F68" s="75">
        <v>0</v>
      </c>
      <c r="G68" s="75">
        <f t="shared" si="8"/>
        <v>0</v>
      </c>
      <c r="H68" s="770"/>
      <c r="I68" s="711"/>
      <c r="J68" s="237"/>
    </row>
    <row r="69" spans="2:10" ht="12.75" customHeight="1" x14ac:dyDescent="0.25">
      <c r="B69" s="735" t="s">
        <v>440</v>
      </c>
      <c r="C69" s="65" t="s">
        <v>405</v>
      </c>
      <c r="D69" s="66">
        <f>D70+D71</f>
        <v>97</v>
      </c>
      <c r="E69" s="66">
        <f t="shared" ref="E69:F69" si="12">E70+E71</f>
        <v>29</v>
      </c>
      <c r="F69" s="66">
        <f t="shared" si="12"/>
        <v>3</v>
      </c>
      <c r="G69" s="66">
        <f t="shared" si="8"/>
        <v>129</v>
      </c>
      <c r="H69" s="738"/>
      <c r="I69" s="739"/>
      <c r="J69" s="237"/>
    </row>
    <row r="70" spans="2:10" ht="15.75" customHeight="1" x14ac:dyDescent="0.25">
      <c r="B70" s="736"/>
      <c r="C70" s="68">
        <v>0.4</v>
      </c>
      <c r="D70" s="69">
        <v>39</v>
      </c>
      <c r="E70" s="69">
        <v>12</v>
      </c>
      <c r="F70" s="69">
        <v>1</v>
      </c>
      <c r="G70" s="69">
        <f t="shared" si="8"/>
        <v>52</v>
      </c>
      <c r="H70" s="744" t="s">
        <v>429</v>
      </c>
      <c r="I70" s="745"/>
      <c r="J70" s="237"/>
    </row>
    <row r="71" spans="2:10" ht="15.75" customHeight="1" thickBot="1" x14ac:dyDescent="0.3">
      <c r="B71" s="737"/>
      <c r="C71" s="70">
        <v>0.6</v>
      </c>
      <c r="D71" s="71">
        <v>58</v>
      </c>
      <c r="E71" s="71">
        <v>17</v>
      </c>
      <c r="F71" s="71">
        <v>2</v>
      </c>
      <c r="G71" s="71">
        <f t="shared" si="8"/>
        <v>77</v>
      </c>
      <c r="H71" s="720"/>
      <c r="I71" s="747"/>
      <c r="J71" s="237"/>
    </row>
    <row r="72" spans="2:10" ht="12.75" customHeight="1" x14ac:dyDescent="0.25">
      <c r="B72" s="736" t="s">
        <v>441</v>
      </c>
      <c r="C72" s="72" t="s">
        <v>405</v>
      </c>
      <c r="D72" s="73">
        <f>D73+D74</f>
        <v>206</v>
      </c>
      <c r="E72" s="73">
        <f>E73+E74</f>
        <v>143</v>
      </c>
      <c r="F72" s="73">
        <f t="shared" ref="F72" si="13">F73+F74</f>
        <v>11</v>
      </c>
      <c r="G72" s="73">
        <f t="shared" si="8"/>
        <v>360</v>
      </c>
      <c r="H72" s="769" t="s">
        <v>429</v>
      </c>
      <c r="I72" s="712"/>
      <c r="J72" s="237"/>
    </row>
    <row r="73" spans="2:10" ht="15.75" customHeight="1" x14ac:dyDescent="0.25">
      <c r="B73" s="736"/>
      <c r="C73" s="68">
        <v>0.4</v>
      </c>
      <c r="D73" s="69">
        <v>82</v>
      </c>
      <c r="E73" s="69">
        <v>57</v>
      </c>
      <c r="F73" s="69">
        <v>4</v>
      </c>
      <c r="G73" s="69">
        <f t="shared" si="8"/>
        <v>143</v>
      </c>
      <c r="H73" s="744"/>
      <c r="I73" s="745"/>
      <c r="J73" s="237"/>
    </row>
    <row r="74" spans="2:10" ht="15.75" customHeight="1" thickBot="1" x14ac:dyDescent="0.3">
      <c r="B74" s="736"/>
      <c r="C74" s="74">
        <v>0.6</v>
      </c>
      <c r="D74" s="75">
        <v>124</v>
      </c>
      <c r="E74" s="75">
        <v>86</v>
      </c>
      <c r="F74" s="75">
        <v>7</v>
      </c>
      <c r="G74" s="75">
        <f t="shared" si="8"/>
        <v>217</v>
      </c>
      <c r="H74" s="770"/>
      <c r="I74" s="711"/>
      <c r="J74" s="237"/>
    </row>
    <row r="75" spans="2:10" x14ac:dyDescent="0.25">
      <c r="B75" s="735" t="s">
        <v>442</v>
      </c>
      <c r="C75" s="65" t="s">
        <v>405</v>
      </c>
      <c r="D75" s="66">
        <f>D76+D77</f>
        <v>194</v>
      </c>
      <c r="E75" s="66">
        <f>E76+E77</f>
        <v>128</v>
      </c>
      <c r="F75" s="66">
        <f t="shared" ref="F75" si="14">F76+F77</f>
        <v>8</v>
      </c>
      <c r="G75" s="66">
        <f t="shared" si="8"/>
        <v>330</v>
      </c>
      <c r="H75" s="738" t="s">
        <v>429</v>
      </c>
      <c r="I75" s="739"/>
      <c r="J75" s="237"/>
    </row>
    <row r="76" spans="2:10" ht="15.75" customHeight="1" x14ac:dyDescent="0.25">
      <c r="B76" s="736"/>
      <c r="C76" s="68">
        <v>0.4</v>
      </c>
      <c r="D76" s="69">
        <v>78</v>
      </c>
      <c r="E76" s="69">
        <v>51</v>
      </c>
      <c r="F76" s="69">
        <v>3</v>
      </c>
      <c r="G76" s="69">
        <f t="shared" si="8"/>
        <v>132</v>
      </c>
      <c r="H76" s="744"/>
      <c r="I76" s="745"/>
      <c r="J76" s="237"/>
    </row>
    <row r="77" spans="2:10" ht="15.75" customHeight="1" thickBot="1" x14ac:dyDescent="0.3">
      <c r="B77" s="737"/>
      <c r="C77" s="70">
        <v>0.6</v>
      </c>
      <c r="D77" s="71">
        <v>116</v>
      </c>
      <c r="E77" s="71">
        <v>77</v>
      </c>
      <c r="F77" s="71">
        <v>5</v>
      </c>
      <c r="G77" s="71">
        <f t="shared" si="8"/>
        <v>198</v>
      </c>
      <c r="H77" s="720"/>
      <c r="I77" s="747"/>
      <c r="J77" s="237"/>
    </row>
    <row r="78" spans="2:10" ht="19.5" customHeight="1" x14ac:dyDescent="0.25"/>
    <row r="79" spans="2:10" ht="65.25" customHeight="1" x14ac:dyDescent="0.25">
      <c r="B79" s="780" t="s">
        <v>740</v>
      </c>
      <c r="C79" s="780"/>
      <c r="D79" s="780"/>
      <c r="E79" s="780"/>
      <c r="F79" s="780"/>
    </row>
  </sheetData>
  <mergeCells count="186">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R6:R7"/>
    <mergeCell ref="S6:S7"/>
    <mergeCell ref="B7:C7"/>
    <mergeCell ref="E7:F7"/>
    <mergeCell ref="B8:I8"/>
    <mergeCell ref="K8:L8"/>
    <mergeCell ref="M8:N8"/>
    <mergeCell ref="O8:P8"/>
    <mergeCell ref="B6:C6"/>
    <mergeCell ref="E6:F6"/>
    <mergeCell ref="K6:L7"/>
    <mergeCell ref="M6:N7"/>
    <mergeCell ref="O6:P7"/>
    <mergeCell ref="Q6:Q7"/>
    <mergeCell ref="C2:H2"/>
    <mergeCell ref="K2:K5"/>
    <mergeCell ref="L2:R2"/>
    <mergeCell ref="C3:H3"/>
    <mergeCell ref="L3:R3"/>
    <mergeCell ref="C4:H4"/>
    <mergeCell ref="L4:R4"/>
    <mergeCell ref="C5:H5"/>
    <mergeCell ref="L5:R5"/>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A21259E1-138B-4889-8E04-723E7D6044CD}">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0000"/>
  </sheetPr>
  <dimension ref="A1:Z277"/>
  <sheetViews>
    <sheetView showGridLines="0" zoomScale="50" zoomScaleNormal="50" zoomScalePageLayoutView="95" workbookViewId="0">
      <pane xSplit="1" topLeftCell="B1" activePane="topRight" state="frozen"/>
      <selection pane="topRight" activeCell="G17" sqref="G17:I17"/>
    </sheetView>
  </sheetViews>
  <sheetFormatPr baseColWidth="10" defaultColWidth="10.88671875" defaultRowHeight="13.8" x14ac:dyDescent="0.3"/>
  <cols>
    <col min="1" max="1" width="5.109375" style="1" customWidth="1"/>
    <col min="2" max="2" width="8.33203125" style="1" customWidth="1"/>
    <col min="3" max="3" width="10.5546875" style="1" customWidth="1"/>
    <col min="4" max="4" width="10.88671875" style="1" customWidth="1"/>
    <col min="5" max="5" width="9.44140625" style="1" customWidth="1"/>
    <col min="6" max="6" width="26.109375" style="1" customWidth="1"/>
    <col min="7" max="7" width="12.6640625" style="1" customWidth="1"/>
    <col min="8" max="8" width="14" style="1" customWidth="1"/>
    <col min="9" max="9" width="2.44140625" style="1" hidden="1" customWidth="1"/>
    <col min="10" max="10" width="6.6640625" style="1" customWidth="1"/>
    <col min="11" max="11" width="30.33203125" style="1" customWidth="1"/>
    <col min="12" max="12" width="18.33203125" style="1" customWidth="1"/>
    <col min="13" max="13" width="8.6640625" style="1" customWidth="1"/>
    <col min="14" max="14" width="23" style="1" customWidth="1"/>
    <col min="15" max="15" width="15" style="1" customWidth="1"/>
    <col min="16" max="16" width="23" style="1" customWidth="1"/>
    <col min="17" max="17" width="24.109375" style="1" customWidth="1"/>
    <col min="18" max="18" width="16.44140625" style="1" customWidth="1"/>
    <col min="19" max="19" width="44.44140625" style="1" customWidth="1"/>
    <col min="20" max="20" width="8.44140625" style="1" customWidth="1"/>
    <col min="21" max="21" width="10.109375" style="1" customWidth="1"/>
    <col min="22" max="22" width="11.44140625" style="1" bestFit="1" customWidth="1"/>
    <col min="23" max="24" width="11.5546875" style="1" customWidth="1"/>
    <col min="25" max="16384" width="10.88671875" style="1"/>
  </cols>
  <sheetData>
    <row r="1" spans="1:21" ht="10.5" customHeight="1" x14ac:dyDescent="0.3">
      <c r="B1" s="270"/>
      <c r="C1" s="271"/>
      <c r="D1" s="271"/>
      <c r="E1" s="271"/>
      <c r="F1" s="271"/>
      <c r="G1" s="271"/>
      <c r="H1" s="271"/>
      <c r="I1" s="271"/>
      <c r="J1" s="271"/>
      <c r="K1" s="271"/>
      <c r="L1" s="271"/>
      <c r="M1" s="271"/>
      <c r="N1" s="271"/>
      <c r="O1" s="271"/>
      <c r="P1" s="271"/>
      <c r="Q1" s="271"/>
      <c r="R1" s="271"/>
      <c r="S1" s="271"/>
      <c r="T1" s="271"/>
      <c r="U1" s="272"/>
    </row>
    <row r="2" spans="1:21" ht="25.5" customHeight="1" x14ac:dyDescent="0.3">
      <c r="B2" s="919" t="s">
        <v>136</v>
      </c>
      <c r="C2" s="920"/>
      <c r="D2" s="920"/>
      <c r="E2" s="920"/>
      <c r="F2" s="920"/>
      <c r="G2" s="920"/>
      <c r="H2" s="920"/>
      <c r="I2" s="920"/>
      <c r="J2" s="920"/>
      <c r="K2" s="920"/>
      <c r="L2" s="920"/>
      <c r="M2" s="920"/>
      <c r="N2" s="920"/>
      <c r="O2" s="920"/>
      <c r="P2" s="920"/>
      <c r="Q2" s="920"/>
      <c r="R2" s="920"/>
      <c r="S2" s="920"/>
      <c r="T2" s="920"/>
      <c r="U2" s="921"/>
    </row>
    <row r="3" spans="1:21" ht="21.75" customHeight="1" x14ac:dyDescent="0.3">
      <c r="A3" s="1" t="s">
        <v>775</v>
      </c>
      <c r="B3" s="922" t="s">
        <v>137</v>
      </c>
      <c r="C3" s="923"/>
      <c r="D3" s="923"/>
      <c r="E3" s="923"/>
      <c r="F3" s="923"/>
      <c r="G3" s="923"/>
      <c r="H3" s="923"/>
      <c r="I3" s="923"/>
      <c r="J3" s="923"/>
      <c r="K3" s="923"/>
      <c r="L3" s="923"/>
      <c r="M3" s="923"/>
      <c r="N3" s="923"/>
      <c r="O3" s="923"/>
      <c r="P3" s="923"/>
      <c r="Q3" s="923"/>
      <c r="R3" s="923"/>
      <c r="S3" s="923"/>
      <c r="T3" s="923"/>
      <c r="U3" s="924"/>
    </row>
    <row r="4" spans="1:21" ht="21" customHeight="1" x14ac:dyDescent="0.3">
      <c r="B4" s="808" t="s">
        <v>138</v>
      </c>
      <c r="C4" s="808"/>
      <c r="D4" s="809" t="s">
        <v>139</v>
      </c>
      <c r="E4" s="809"/>
      <c r="F4" s="925" t="s">
        <v>140</v>
      </c>
      <c r="G4" s="810" t="s">
        <v>141</v>
      </c>
      <c r="H4" s="810"/>
      <c r="I4" s="810"/>
      <c r="J4" s="810"/>
      <c r="K4" s="810"/>
      <c r="L4" s="927"/>
      <c r="M4" s="928"/>
      <c r="N4" s="927" t="s">
        <v>142</v>
      </c>
      <c r="O4" s="929"/>
      <c r="P4" s="929"/>
      <c r="Q4" s="929"/>
      <c r="R4" s="928"/>
      <c r="S4" s="930" t="s">
        <v>99</v>
      </c>
      <c r="T4" s="931"/>
      <c r="U4" s="932"/>
    </row>
    <row r="5" spans="1:21" ht="47.25" customHeight="1" x14ac:dyDescent="0.3">
      <c r="B5" s="808"/>
      <c r="C5" s="808"/>
      <c r="D5" s="809"/>
      <c r="E5" s="809"/>
      <c r="F5" s="926"/>
      <c r="G5" s="790" t="s">
        <v>143</v>
      </c>
      <c r="H5" s="809"/>
      <c r="I5" s="809"/>
      <c r="J5" s="790" t="s">
        <v>144</v>
      </c>
      <c r="K5" s="790"/>
      <c r="L5" s="790" t="s">
        <v>145</v>
      </c>
      <c r="M5" s="790"/>
      <c r="N5" s="201" t="s">
        <v>146</v>
      </c>
      <c r="O5" s="201" t="s">
        <v>147</v>
      </c>
      <c r="P5" s="30" t="s">
        <v>148</v>
      </c>
      <c r="Q5" s="936" t="s">
        <v>149</v>
      </c>
      <c r="R5" s="937"/>
      <c r="S5" s="933"/>
      <c r="T5" s="934"/>
      <c r="U5" s="935"/>
    </row>
    <row r="6" spans="1:21" ht="39.75" customHeight="1" x14ac:dyDescent="0.3">
      <c r="B6" s="244" t="s">
        <v>150</v>
      </c>
      <c r="C6" s="245"/>
      <c r="D6" s="882" t="s">
        <v>151</v>
      </c>
      <c r="E6" s="883"/>
      <c r="F6" s="99" t="s">
        <v>152</v>
      </c>
      <c r="G6" s="838"/>
      <c r="H6" s="838"/>
      <c r="I6" s="838"/>
      <c r="J6" s="418" t="s">
        <v>153</v>
      </c>
      <c r="K6" s="418"/>
      <c r="L6" s="885"/>
      <c r="M6" s="885"/>
      <c r="N6" s="131">
        <v>5268448465</v>
      </c>
      <c r="O6" s="31"/>
      <c r="P6" s="32"/>
      <c r="Q6" s="911">
        <v>0</v>
      </c>
      <c r="R6" s="912">
        <v>0</v>
      </c>
      <c r="S6" s="211"/>
      <c r="T6" s="212"/>
      <c r="U6" s="213"/>
    </row>
    <row r="7" spans="1:21" ht="39.75" customHeight="1" x14ac:dyDescent="0.3">
      <c r="B7" s="244" t="s">
        <v>154</v>
      </c>
      <c r="C7" s="245"/>
      <c r="D7" s="882" t="s">
        <v>151</v>
      </c>
      <c r="E7" s="883"/>
      <c r="F7" s="99" t="s">
        <v>152</v>
      </c>
      <c r="G7" s="838"/>
      <c r="H7" s="838"/>
      <c r="I7" s="838"/>
      <c r="J7" s="884" t="s">
        <v>155</v>
      </c>
      <c r="K7" s="884"/>
      <c r="L7" s="884"/>
      <c r="M7" s="884"/>
      <c r="N7" s="33">
        <v>20324681095</v>
      </c>
      <c r="O7" s="31"/>
      <c r="P7" s="32"/>
      <c r="Q7" s="911">
        <v>0</v>
      </c>
      <c r="R7" s="912">
        <v>0</v>
      </c>
      <c r="S7" s="211"/>
      <c r="T7" s="212"/>
      <c r="U7" s="213"/>
    </row>
    <row r="8" spans="1:21" ht="39.75" customHeight="1" x14ac:dyDescent="0.3">
      <c r="B8" s="244" t="s">
        <v>156</v>
      </c>
      <c r="C8" s="245"/>
      <c r="D8" s="882" t="s">
        <v>151</v>
      </c>
      <c r="E8" s="883"/>
      <c r="F8" s="99" t="s">
        <v>152</v>
      </c>
      <c r="G8" s="838"/>
      <c r="H8" s="838"/>
      <c r="I8" s="838"/>
      <c r="J8" s="884" t="s">
        <v>157</v>
      </c>
      <c r="K8" s="884"/>
      <c r="L8" s="884"/>
      <c r="M8" s="884"/>
      <c r="N8" s="33">
        <v>26799206349</v>
      </c>
      <c r="O8" s="31"/>
      <c r="P8" s="32"/>
      <c r="Q8" s="911">
        <v>0</v>
      </c>
      <c r="R8" s="912">
        <v>0</v>
      </c>
      <c r="S8" s="211"/>
      <c r="T8" s="212"/>
      <c r="U8" s="213"/>
    </row>
    <row r="9" spans="1:21" ht="131.25" customHeight="1" x14ac:dyDescent="0.3">
      <c r="B9" s="244" t="s">
        <v>158</v>
      </c>
      <c r="C9" s="245"/>
      <c r="D9" s="882" t="s">
        <v>151</v>
      </c>
      <c r="E9" s="883"/>
      <c r="F9" s="99" t="s">
        <v>152</v>
      </c>
      <c r="G9" s="838"/>
      <c r="H9" s="838"/>
      <c r="I9" s="838"/>
      <c r="J9" s="884" t="s">
        <v>159</v>
      </c>
      <c r="K9" s="884"/>
      <c r="L9" s="884"/>
      <c r="M9" s="884"/>
      <c r="N9" s="34">
        <v>62112039495.099998</v>
      </c>
      <c r="O9" s="210"/>
      <c r="P9" s="35"/>
      <c r="Q9" s="911">
        <v>0</v>
      </c>
      <c r="R9" s="912">
        <v>0</v>
      </c>
      <c r="S9" s="913" t="s">
        <v>529</v>
      </c>
      <c r="T9" s="914"/>
      <c r="U9" s="915"/>
    </row>
    <row r="10" spans="1:21" ht="48.75" customHeight="1" x14ac:dyDescent="0.3">
      <c r="B10" s="244" t="s">
        <v>160</v>
      </c>
      <c r="C10" s="245"/>
      <c r="D10" s="882" t="s">
        <v>151</v>
      </c>
      <c r="E10" s="883"/>
      <c r="F10" s="99" t="s">
        <v>152</v>
      </c>
      <c r="G10" s="838"/>
      <c r="H10" s="838"/>
      <c r="I10" s="838"/>
      <c r="J10" s="884" t="s">
        <v>161</v>
      </c>
      <c r="K10" s="884"/>
      <c r="L10" s="884"/>
      <c r="M10" s="884"/>
      <c r="N10" s="34">
        <v>48547865289.099998</v>
      </c>
      <c r="O10" s="210"/>
      <c r="P10" s="35"/>
      <c r="Q10" s="911">
        <v>0</v>
      </c>
      <c r="R10" s="912">
        <v>0</v>
      </c>
      <c r="S10" s="916"/>
      <c r="T10" s="917"/>
      <c r="U10" s="918"/>
    </row>
    <row r="11" spans="1:21" ht="39.75" customHeight="1" x14ac:dyDescent="0.3">
      <c r="B11" s="244" t="s">
        <v>162</v>
      </c>
      <c r="C11" s="245"/>
      <c r="D11" s="882" t="s">
        <v>151</v>
      </c>
      <c r="E11" s="883"/>
      <c r="F11" s="99" t="s">
        <v>152</v>
      </c>
      <c r="G11" s="838"/>
      <c r="H11" s="838"/>
      <c r="I11" s="838"/>
      <c r="J11" s="884" t="s">
        <v>163</v>
      </c>
      <c r="K11" s="884"/>
      <c r="L11" s="884"/>
      <c r="M11" s="884"/>
      <c r="N11" s="34">
        <v>49940241269.099998</v>
      </c>
      <c r="O11" s="210"/>
      <c r="P11" s="35"/>
      <c r="Q11" s="911">
        <v>0</v>
      </c>
      <c r="R11" s="912">
        <v>0</v>
      </c>
      <c r="S11" s="211"/>
      <c r="T11" s="212"/>
      <c r="U11" s="213"/>
    </row>
    <row r="12" spans="1:21" ht="39.75" customHeight="1" x14ac:dyDescent="0.3">
      <c r="B12" s="244" t="s">
        <v>164</v>
      </c>
      <c r="C12" s="245"/>
      <c r="D12" s="882" t="s">
        <v>151</v>
      </c>
      <c r="E12" s="883"/>
      <c r="F12" s="99" t="s">
        <v>152</v>
      </c>
      <c r="G12" s="838"/>
      <c r="H12" s="838"/>
      <c r="I12" s="838"/>
      <c r="J12" s="884" t="s">
        <v>165</v>
      </c>
      <c r="K12" s="884"/>
      <c r="L12" s="884"/>
      <c r="M12" s="884"/>
      <c r="N12" s="34">
        <v>42430490883.199997</v>
      </c>
      <c r="O12" s="210"/>
      <c r="P12" s="35"/>
      <c r="Q12" s="911">
        <v>0</v>
      </c>
      <c r="R12" s="912">
        <v>0</v>
      </c>
      <c r="S12" s="211"/>
      <c r="T12" s="212"/>
      <c r="U12" s="213"/>
    </row>
    <row r="13" spans="1:21" ht="39.75" customHeight="1" x14ac:dyDescent="0.3">
      <c r="B13" s="244" t="s">
        <v>166</v>
      </c>
      <c r="C13" s="245"/>
      <c r="D13" s="882" t="s">
        <v>151</v>
      </c>
      <c r="E13" s="883"/>
      <c r="F13" s="99" t="s">
        <v>152</v>
      </c>
      <c r="G13" s="838"/>
      <c r="H13" s="838"/>
      <c r="I13" s="838"/>
      <c r="J13" s="884" t="s">
        <v>167</v>
      </c>
      <c r="K13" s="884"/>
      <c r="L13" s="884"/>
      <c r="M13" s="884"/>
      <c r="N13" s="34">
        <v>24948005269.599998</v>
      </c>
      <c r="O13" s="210"/>
      <c r="P13" s="36"/>
      <c r="Q13" s="911">
        <v>0</v>
      </c>
      <c r="R13" s="912">
        <v>0</v>
      </c>
      <c r="S13" s="211"/>
      <c r="T13" s="212"/>
      <c r="U13" s="213"/>
    </row>
    <row r="14" spans="1:21" ht="39.75" customHeight="1" x14ac:dyDescent="0.3">
      <c r="B14" s="902"/>
      <c r="C14" s="903"/>
      <c r="D14" s="904"/>
      <c r="E14" s="905"/>
      <c r="F14" s="37"/>
      <c r="G14" s="906"/>
      <c r="H14" s="906"/>
      <c r="I14" s="906"/>
      <c r="J14" s="907"/>
      <c r="K14" s="907"/>
      <c r="L14" s="908"/>
      <c r="M14" s="908"/>
      <c r="N14" s="133">
        <f>SUM(N6:N13)</f>
        <v>280370978115.09998</v>
      </c>
      <c r="O14" s="38"/>
      <c r="P14" s="39"/>
      <c r="Q14" s="909">
        <v>0</v>
      </c>
      <c r="R14" s="910">
        <v>0</v>
      </c>
      <c r="S14" s="901"/>
      <c r="T14" s="901"/>
      <c r="U14" s="901"/>
    </row>
    <row r="15" spans="1:21" ht="39.75" customHeight="1" x14ac:dyDescent="0.3">
      <c r="B15" s="244"/>
      <c r="C15" s="245"/>
      <c r="D15" s="882" t="s">
        <v>151</v>
      </c>
      <c r="E15" s="883"/>
      <c r="F15" s="99" t="s">
        <v>152</v>
      </c>
      <c r="G15" s="789">
        <v>3111530718</v>
      </c>
      <c r="H15" s="789"/>
      <c r="I15" s="789"/>
      <c r="J15" s="418"/>
      <c r="K15" s="418"/>
      <c r="L15" s="884" t="s">
        <v>168</v>
      </c>
      <c r="M15" s="884"/>
      <c r="N15" s="131"/>
      <c r="O15" s="78">
        <f>123.78/111.82</f>
        <v>1.1069576104453587</v>
      </c>
      <c r="P15" s="40" t="s">
        <v>169</v>
      </c>
      <c r="Q15" s="886">
        <f t="shared" ref="Q15:Q78" si="0">+G15/O15</f>
        <v>2810885158.2384872</v>
      </c>
      <c r="R15" s="887"/>
      <c r="S15" s="627"/>
      <c r="T15" s="627"/>
      <c r="U15" s="627"/>
    </row>
    <row r="16" spans="1:21" ht="39.75" customHeight="1" x14ac:dyDescent="0.3">
      <c r="B16" s="244"/>
      <c r="C16" s="245"/>
      <c r="D16" s="882" t="s">
        <v>151</v>
      </c>
      <c r="E16" s="883"/>
      <c r="F16" s="99" t="s">
        <v>152</v>
      </c>
      <c r="G16" s="794">
        <v>5503863348.5</v>
      </c>
      <c r="H16" s="862"/>
      <c r="I16" s="795"/>
      <c r="J16" s="900"/>
      <c r="K16" s="900"/>
      <c r="L16" s="884" t="s">
        <v>170</v>
      </c>
      <c r="M16" s="884"/>
      <c r="N16" s="33"/>
      <c r="O16" s="78">
        <f>123.78/111.82</f>
        <v>1.1069576104453587</v>
      </c>
      <c r="P16" s="40" t="s">
        <v>169</v>
      </c>
      <c r="Q16" s="886">
        <f t="shared" si="0"/>
        <v>4972063335.1855707</v>
      </c>
      <c r="R16" s="887"/>
      <c r="S16" s="627"/>
      <c r="T16" s="627"/>
      <c r="U16" s="627"/>
    </row>
    <row r="17" spans="2:21" ht="39.75" customHeight="1" x14ac:dyDescent="0.3">
      <c r="B17" s="244"/>
      <c r="C17" s="245"/>
      <c r="D17" s="882" t="s">
        <v>151</v>
      </c>
      <c r="E17" s="883"/>
      <c r="F17" s="99" t="s">
        <v>152</v>
      </c>
      <c r="G17" s="794">
        <v>263457714</v>
      </c>
      <c r="H17" s="862"/>
      <c r="I17" s="795"/>
      <c r="J17" s="900"/>
      <c r="K17" s="900"/>
      <c r="L17" s="884" t="s">
        <v>171</v>
      </c>
      <c r="M17" s="884"/>
      <c r="N17" s="33"/>
      <c r="O17" s="78">
        <f>123.78/111.82</f>
        <v>1.1069576104453587</v>
      </c>
      <c r="P17" s="40" t="s">
        <v>169</v>
      </c>
      <c r="Q17" s="886">
        <f>+G17/O17</f>
        <v>238001628.53029567</v>
      </c>
      <c r="R17" s="887"/>
      <c r="S17" s="627"/>
      <c r="T17" s="627"/>
      <c r="U17" s="627"/>
    </row>
    <row r="18" spans="2:21" ht="39.75" customHeight="1" x14ac:dyDescent="0.3">
      <c r="B18" s="244"/>
      <c r="C18" s="245"/>
      <c r="D18" s="882" t="s">
        <v>151</v>
      </c>
      <c r="E18" s="883"/>
      <c r="F18" s="99" t="s">
        <v>152</v>
      </c>
      <c r="G18" s="794">
        <v>1636965150</v>
      </c>
      <c r="H18" s="862"/>
      <c r="I18" s="795"/>
      <c r="J18" s="893"/>
      <c r="K18" s="884"/>
      <c r="L18" s="884" t="s">
        <v>172</v>
      </c>
      <c r="M18" s="884"/>
      <c r="N18" s="33"/>
      <c r="O18" s="78">
        <f>123.78/111.82</f>
        <v>1.1069576104453587</v>
      </c>
      <c r="P18" s="40" t="s">
        <v>169</v>
      </c>
      <c r="Q18" s="886">
        <f t="shared" si="0"/>
        <v>1478796599.3940861</v>
      </c>
      <c r="R18" s="887"/>
      <c r="S18" s="627"/>
      <c r="T18" s="627"/>
      <c r="U18" s="627"/>
    </row>
    <row r="19" spans="2:21" ht="33.75" customHeight="1" x14ac:dyDescent="0.3">
      <c r="B19" s="244"/>
      <c r="C19" s="245"/>
      <c r="D19" s="882" t="s">
        <v>151</v>
      </c>
      <c r="E19" s="883"/>
      <c r="F19" s="99" t="s">
        <v>152</v>
      </c>
      <c r="G19" s="794">
        <v>2728275250</v>
      </c>
      <c r="H19" s="862"/>
      <c r="I19" s="795"/>
      <c r="J19" s="900"/>
      <c r="K19" s="900"/>
      <c r="L19" s="884" t="s">
        <v>173</v>
      </c>
      <c r="M19" s="884"/>
      <c r="N19" s="33"/>
      <c r="O19" s="134">
        <f>124.62/111.82</f>
        <v>1.1144696834197818</v>
      </c>
      <c r="P19" s="41" t="s">
        <v>174</v>
      </c>
      <c r="Q19" s="886">
        <f t="shared" si="0"/>
        <v>2448047973.4793773</v>
      </c>
      <c r="R19" s="887"/>
      <c r="S19" s="627"/>
      <c r="T19" s="627"/>
      <c r="U19" s="627"/>
    </row>
    <row r="20" spans="2:21" ht="30" customHeight="1" x14ac:dyDescent="0.3">
      <c r="B20" s="244"/>
      <c r="C20" s="245"/>
      <c r="D20" s="882" t="s">
        <v>151</v>
      </c>
      <c r="E20" s="883"/>
      <c r="F20" s="99" t="s">
        <v>152</v>
      </c>
      <c r="G20" s="794">
        <v>621675000</v>
      </c>
      <c r="H20" s="862"/>
      <c r="I20" s="795"/>
      <c r="J20" s="899"/>
      <c r="K20" s="899"/>
      <c r="L20" s="884" t="s">
        <v>175</v>
      </c>
      <c r="M20" s="884"/>
      <c r="N20" s="33"/>
      <c r="O20" s="134">
        <f>125.37/111.82</f>
        <v>1.1211768914326596</v>
      </c>
      <c r="P20" s="41" t="s">
        <v>176</v>
      </c>
      <c r="Q20" s="886">
        <f t="shared" si="0"/>
        <v>554484314.42928934</v>
      </c>
      <c r="R20" s="887"/>
      <c r="S20" s="627"/>
      <c r="T20" s="627"/>
      <c r="U20" s="627"/>
    </row>
    <row r="21" spans="2:21" ht="30" customHeight="1" x14ac:dyDescent="0.3">
      <c r="B21" s="244"/>
      <c r="C21" s="245"/>
      <c r="D21" s="882" t="s">
        <v>151</v>
      </c>
      <c r="E21" s="883"/>
      <c r="F21" s="99" t="s">
        <v>152</v>
      </c>
      <c r="G21" s="794">
        <v>764295785</v>
      </c>
      <c r="H21" s="862"/>
      <c r="I21" s="795"/>
      <c r="J21" s="899"/>
      <c r="K21" s="899"/>
      <c r="L21" s="884" t="s">
        <v>177</v>
      </c>
      <c r="M21" s="884"/>
      <c r="N21" s="33"/>
      <c r="O21" s="134">
        <f>125.37/111.82</f>
        <v>1.1211768914326596</v>
      </c>
      <c r="P21" s="41" t="s">
        <v>176</v>
      </c>
      <c r="Q21" s="886">
        <f t="shared" si="0"/>
        <v>681690633.15545988</v>
      </c>
      <c r="R21" s="887"/>
      <c r="S21" s="627"/>
      <c r="T21" s="627"/>
      <c r="U21" s="627"/>
    </row>
    <row r="22" spans="2:21" ht="30" customHeight="1" x14ac:dyDescent="0.3">
      <c r="B22" s="244"/>
      <c r="C22" s="245"/>
      <c r="D22" s="882" t="s">
        <v>151</v>
      </c>
      <c r="E22" s="883"/>
      <c r="F22" s="99" t="s">
        <v>152</v>
      </c>
      <c r="G22" s="794">
        <v>872199750</v>
      </c>
      <c r="H22" s="862"/>
      <c r="I22" s="795"/>
      <c r="J22" s="899"/>
      <c r="K22" s="899"/>
      <c r="L22" s="884" t="s">
        <v>178</v>
      </c>
      <c r="M22" s="884"/>
      <c r="N22" s="33"/>
      <c r="O22" s="134">
        <f>125.37/111.82</f>
        <v>1.1211768914326596</v>
      </c>
      <c r="P22" s="41" t="s">
        <v>176</v>
      </c>
      <c r="Q22" s="886">
        <f t="shared" si="0"/>
        <v>777932328.66714525</v>
      </c>
      <c r="R22" s="887"/>
      <c r="S22" s="627"/>
      <c r="T22" s="627"/>
      <c r="U22" s="627"/>
    </row>
    <row r="23" spans="2:21" ht="30" customHeight="1" x14ac:dyDescent="0.3">
      <c r="B23" s="244"/>
      <c r="C23" s="245"/>
      <c r="D23" s="882" t="s">
        <v>151</v>
      </c>
      <c r="E23" s="883"/>
      <c r="F23" s="99" t="s">
        <v>152</v>
      </c>
      <c r="G23" s="794">
        <v>19781458</v>
      </c>
      <c r="H23" s="862"/>
      <c r="I23" s="795"/>
      <c r="J23" s="899"/>
      <c r="K23" s="899"/>
      <c r="L23" s="884" t="s">
        <v>178</v>
      </c>
      <c r="M23" s="884"/>
      <c r="N23" s="33"/>
      <c r="O23" s="134">
        <f>125.37/111.82</f>
        <v>1.1211768914326596</v>
      </c>
      <c r="P23" s="41" t="s">
        <v>176</v>
      </c>
      <c r="Q23" s="886">
        <f t="shared" si="0"/>
        <v>17643476.378399935</v>
      </c>
      <c r="R23" s="887"/>
      <c r="S23" s="627"/>
      <c r="T23" s="627"/>
      <c r="U23" s="627"/>
    </row>
    <row r="24" spans="2:21" ht="30" customHeight="1" x14ac:dyDescent="0.3">
      <c r="B24" s="244"/>
      <c r="C24" s="245"/>
      <c r="D24" s="882" t="s">
        <v>151</v>
      </c>
      <c r="E24" s="883"/>
      <c r="F24" s="99" t="s">
        <v>152</v>
      </c>
      <c r="G24" s="794">
        <v>686624625</v>
      </c>
      <c r="H24" s="862"/>
      <c r="I24" s="795"/>
      <c r="J24" s="898"/>
      <c r="K24" s="898"/>
      <c r="L24" s="884" t="s">
        <v>179</v>
      </c>
      <c r="M24" s="884"/>
      <c r="N24" s="33"/>
      <c r="O24" s="134">
        <f>125.37/111.82</f>
        <v>1.1211768914326596</v>
      </c>
      <c r="P24" s="41" t="s">
        <v>176</v>
      </c>
      <c r="Q24" s="886">
        <f t="shared" si="0"/>
        <v>612414178.57142854</v>
      </c>
      <c r="R24" s="887"/>
      <c r="S24" s="627"/>
      <c r="T24" s="627"/>
      <c r="U24" s="627"/>
    </row>
    <row r="25" spans="2:21" ht="30" customHeight="1" x14ac:dyDescent="0.3">
      <c r="B25" s="244"/>
      <c r="C25" s="245"/>
      <c r="D25" s="882" t="s">
        <v>151</v>
      </c>
      <c r="E25" s="883"/>
      <c r="F25" s="99" t="s">
        <v>152</v>
      </c>
      <c r="G25" s="794">
        <v>2047764587</v>
      </c>
      <c r="H25" s="862"/>
      <c r="I25" s="795"/>
      <c r="J25" s="884"/>
      <c r="K25" s="884"/>
      <c r="L25" s="885" t="s">
        <v>180</v>
      </c>
      <c r="M25" s="885"/>
      <c r="N25" s="33"/>
      <c r="O25" s="134">
        <f>126.15/111.82</f>
        <v>1.1281523877660526</v>
      </c>
      <c r="P25" s="41" t="s">
        <v>181</v>
      </c>
      <c r="Q25" s="886">
        <f t="shared" si="0"/>
        <v>1815148918.8929052</v>
      </c>
      <c r="R25" s="887"/>
      <c r="S25" s="627"/>
      <c r="T25" s="627"/>
      <c r="U25" s="627"/>
    </row>
    <row r="26" spans="2:21" ht="30" customHeight="1" x14ac:dyDescent="0.3">
      <c r="B26" s="244"/>
      <c r="C26" s="245"/>
      <c r="D26" s="882" t="s">
        <v>151</v>
      </c>
      <c r="E26" s="883"/>
      <c r="F26" s="99" t="s">
        <v>152</v>
      </c>
      <c r="G26" s="794">
        <v>3071646881</v>
      </c>
      <c r="H26" s="862"/>
      <c r="I26" s="795"/>
      <c r="J26" s="898"/>
      <c r="K26" s="898"/>
      <c r="L26" s="885" t="s">
        <v>182</v>
      </c>
      <c r="M26" s="885"/>
      <c r="N26" s="33"/>
      <c r="O26" s="134">
        <f>126.15/111.82</f>
        <v>1.1281523877660526</v>
      </c>
      <c r="P26" s="41" t="s">
        <v>181</v>
      </c>
      <c r="Q26" s="886">
        <f t="shared" si="0"/>
        <v>2722723378.7825603</v>
      </c>
      <c r="R26" s="887"/>
      <c r="S26" s="627"/>
      <c r="T26" s="627"/>
      <c r="U26" s="627"/>
    </row>
    <row r="27" spans="2:21" ht="30" customHeight="1" x14ac:dyDescent="0.3">
      <c r="B27" s="244"/>
      <c r="C27" s="245"/>
      <c r="D27" s="882" t="s">
        <v>151</v>
      </c>
      <c r="E27" s="883"/>
      <c r="F27" s="99" t="s">
        <v>152</v>
      </c>
      <c r="G27" s="794">
        <v>3071646881</v>
      </c>
      <c r="H27" s="862"/>
      <c r="I27" s="795"/>
      <c r="J27" s="893"/>
      <c r="K27" s="884"/>
      <c r="L27" s="885" t="s">
        <v>183</v>
      </c>
      <c r="M27" s="885"/>
      <c r="N27" s="33"/>
      <c r="O27" s="134">
        <f>127.78/111.82</f>
        <v>1.1427293865140404</v>
      </c>
      <c r="P27" s="41" t="s">
        <v>184</v>
      </c>
      <c r="Q27" s="886">
        <f t="shared" si="0"/>
        <v>2687991502.8441072</v>
      </c>
      <c r="R27" s="887"/>
      <c r="S27" s="898"/>
      <c r="T27" s="898"/>
      <c r="U27" s="898"/>
    </row>
    <row r="28" spans="2:21" ht="30" customHeight="1" x14ac:dyDescent="0.3">
      <c r="B28" s="244"/>
      <c r="C28" s="245"/>
      <c r="D28" s="882" t="s">
        <v>151</v>
      </c>
      <c r="E28" s="883"/>
      <c r="F28" s="99" t="s">
        <v>152</v>
      </c>
      <c r="G28" s="794">
        <v>1769000000</v>
      </c>
      <c r="H28" s="862"/>
      <c r="I28" s="795"/>
      <c r="J28" s="893"/>
      <c r="K28" s="884"/>
      <c r="L28" s="885" t="s">
        <v>185</v>
      </c>
      <c r="M28" s="885"/>
      <c r="N28" s="33"/>
      <c r="O28" s="134">
        <f>127.78/111.82</f>
        <v>1.1427293865140404</v>
      </c>
      <c r="P28" s="41" t="s">
        <v>184</v>
      </c>
      <c r="Q28" s="886">
        <f t="shared" si="0"/>
        <v>1548048051.3382375</v>
      </c>
      <c r="R28" s="887"/>
      <c r="S28" s="898"/>
      <c r="T28" s="898"/>
      <c r="U28" s="898"/>
    </row>
    <row r="29" spans="2:21" ht="30" customHeight="1" x14ac:dyDescent="0.3">
      <c r="B29" s="244"/>
      <c r="C29" s="245"/>
      <c r="D29" s="882" t="s">
        <v>151</v>
      </c>
      <c r="E29" s="883"/>
      <c r="F29" s="99" t="s">
        <v>152</v>
      </c>
      <c r="G29" s="794">
        <v>2653500000</v>
      </c>
      <c r="H29" s="862"/>
      <c r="I29" s="795"/>
      <c r="J29" s="893"/>
      <c r="K29" s="884"/>
      <c r="L29" s="885" t="s">
        <v>186</v>
      </c>
      <c r="M29" s="885"/>
      <c r="N29" s="33"/>
      <c r="O29" s="134">
        <f>127.78/111.82</f>
        <v>1.1427293865140404</v>
      </c>
      <c r="P29" s="41" t="s">
        <v>184</v>
      </c>
      <c r="Q29" s="886">
        <f t="shared" si="0"/>
        <v>2322072077.0073562</v>
      </c>
      <c r="R29" s="887"/>
      <c r="S29" s="898"/>
      <c r="T29" s="898"/>
      <c r="U29" s="898"/>
    </row>
    <row r="30" spans="2:21" ht="30" customHeight="1" x14ac:dyDescent="0.3">
      <c r="B30" s="244"/>
      <c r="C30" s="245"/>
      <c r="D30" s="882" t="s">
        <v>151</v>
      </c>
      <c r="E30" s="883"/>
      <c r="F30" s="99" t="s">
        <v>152</v>
      </c>
      <c r="G30" s="794">
        <v>2653500000</v>
      </c>
      <c r="H30" s="862"/>
      <c r="I30" s="795"/>
      <c r="J30" s="884"/>
      <c r="K30" s="884"/>
      <c r="L30" s="885" t="s">
        <v>187</v>
      </c>
      <c r="M30" s="885"/>
      <c r="N30" s="33"/>
      <c r="O30" s="134">
        <f>129.41/111.82</f>
        <v>1.1573063852620282</v>
      </c>
      <c r="P30" s="41" t="s">
        <v>188</v>
      </c>
      <c r="Q30" s="886">
        <f t="shared" si="0"/>
        <v>2292824124.8744302</v>
      </c>
      <c r="R30" s="887"/>
      <c r="S30" s="898"/>
      <c r="T30" s="898"/>
      <c r="U30" s="898"/>
    </row>
    <row r="31" spans="2:21" ht="30" customHeight="1" x14ac:dyDescent="0.3">
      <c r="B31" s="244"/>
      <c r="C31" s="245"/>
      <c r="D31" s="882" t="s">
        <v>151</v>
      </c>
      <c r="E31" s="883"/>
      <c r="F31" s="99" t="s">
        <v>152</v>
      </c>
      <c r="G31" s="794">
        <v>2465000000</v>
      </c>
      <c r="H31" s="862"/>
      <c r="I31" s="795"/>
      <c r="J31" s="884"/>
      <c r="K31" s="884"/>
      <c r="L31" s="885" t="s">
        <v>189</v>
      </c>
      <c r="M31" s="885"/>
      <c r="N31" s="33"/>
      <c r="O31" s="134">
        <f>129.41/111.82</f>
        <v>1.1573063852620282</v>
      </c>
      <c r="P31" s="41" t="s">
        <v>188</v>
      </c>
      <c r="Q31" s="886">
        <f t="shared" si="0"/>
        <v>2129945908.3532958</v>
      </c>
      <c r="R31" s="887"/>
      <c r="S31" s="898"/>
      <c r="T31" s="898"/>
      <c r="U31" s="898"/>
    </row>
    <row r="32" spans="2:21" ht="30" customHeight="1" x14ac:dyDescent="0.3">
      <c r="B32" s="244"/>
      <c r="C32" s="245"/>
      <c r="D32" s="882" t="s">
        <v>151</v>
      </c>
      <c r="E32" s="883"/>
      <c r="F32" s="99" t="s">
        <v>152</v>
      </c>
      <c r="G32" s="794">
        <v>3697500000</v>
      </c>
      <c r="H32" s="862"/>
      <c r="I32" s="795"/>
      <c r="J32" s="898"/>
      <c r="K32" s="898"/>
      <c r="L32" s="885" t="s">
        <v>190</v>
      </c>
      <c r="M32" s="885"/>
      <c r="N32" s="33"/>
      <c r="O32" s="134">
        <f>129.41/111.82</f>
        <v>1.1573063852620282</v>
      </c>
      <c r="P32" s="41" t="s">
        <v>188</v>
      </c>
      <c r="Q32" s="886">
        <f t="shared" si="0"/>
        <v>3194918862.5299435</v>
      </c>
      <c r="R32" s="887"/>
      <c r="S32" s="898"/>
      <c r="T32" s="898"/>
      <c r="U32" s="898"/>
    </row>
    <row r="33" spans="2:21" ht="30" customHeight="1" x14ac:dyDescent="0.3">
      <c r="B33" s="244"/>
      <c r="C33" s="245"/>
      <c r="D33" s="882" t="s">
        <v>151</v>
      </c>
      <c r="E33" s="883"/>
      <c r="F33" s="99" t="s">
        <v>152</v>
      </c>
      <c r="G33" s="794">
        <v>3549440000</v>
      </c>
      <c r="H33" s="862"/>
      <c r="I33" s="795"/>
      <c r="J33" s="893"/>
      <c r="K33" s="884"/>
      <c r="L33" s="885" t="s">
        <v>191</v>
      </c>
      <c r="M33" s="885"/>
      <c r="N33" s="33"/>
      <c r="O33" s="134">
        <f>129.41/111.82</f>
        <v>1.1573063852620282</v>
      </c>
      <c r="P33" s="41" t="s">
        <v>188</v>
      </c>
      <c r="Q33" s="886">
        <f t="shared" si="0"/>
        <v>3066983855.9616723</v>
      </c>
      <c r="R33" s="887"/>
      <c r="S33" s="898"/>
      <c r="T33" s="898"/>
      <c r="U33" s="898"/>
    </row>
    <row r="34" spans="2:21" ht="30" customHeight="1" x14ac:dyDescent="0.3">
      <c r="B34" s="244"/>
      <c r="C34" s="245"/>
      <c r="D34" s="882" t="s">
        <v>151</v>
      </c>
      <c r="E34" s="883"/>
      <c r="F34" s="99" t="s">
        <v>152</v>
      </c>
      <c r="G34" s="794">
        <v>15478119</v>
      </c>
      <c r="H34" s="862"/>
      <c r="I34" s="795"/>
      <c r="J34" s="884"/>
      <c r="K34" s="884"/>
      <c r="L34" s="885" t="s">
        <v>192</v>
      </c>
      <c r="M34" s="885"/>
      <c r="N34" s="33"/>
      <c r="O34" s="134">
        <f>130.63/111.82</f>
        <v>1.1682167769629763</v>
      </c>
      <c r="P34" s="41" t="s">
        <v>193</v>
      </c>
      <c r="Q34" s="886">
        <f t="shared" si="0"/>
        <v>13249355.17553395</v>
      </c>
      <c r="R34" s="887"/>
      <c r="S34" s="898"/>
      <c r="T34" s="898"/>
      <c r="U34" s="898"/>
    </row>
    <row r="35" spans="2:21" ht="30" customHeight="1" x14ac:dyDescent="0.3">
      <c r="B35" s="244"/>
      <c r="C35" s="245"/>
      <c r="D35" s="882" t="s">
        <v>151</v>
      </c>
      <c r="E35" s="883"/>
      <c r="F35" s="99" t="s">
        <v>152</v>
      </c>
      <c r="G35" s="794">
        <v>2068530699</v>
      </c>
      <c r="H35" s="862"/>
      <c r="I35" s="795"/>
      <c r="J35" s="884"/>
      <c r="K35" s="884"/>
      <c r="L35" s="885" t="s">
        <v>194</v>
      </c>
      <c r="M35" s="885"/>
      <c r="N35" s="33"/>
      <c r="O35" s="134">
        <f>130.63/111.82</f>
        <v>1.1682167769629763</v>
      </c>
      <c r="P35" s="41" t="s">
        <v>193</v>
      </c>
      <c r="Q35" s="886">
        <f t="shared" si="0"/>
        <v>1770673679.5696239</v>
      </c>
      <c r="R35" s="887"/>
      <c r="S35" s="898"/>
      <c r="T35" s="898"/>
      <c r="U35" s="898"/>
    </row>
    <row r="36" spans="2:21" ht="30" customHeight="1" x14ac:dyDescent="0.3">
      <c r="B36" s="244"/>
      <c r="C36" s="245"/>
      <c r="D36" s="882" t="s">
        <v>151</v>
      </c>
      <c r="E36" s="883"/>
      <c r="F36" s="99" t="s">
        <v>152</v>
      </c>
      <c r="G36" s="794">
        <v>3102796048</v>
      </c>
      <c r="H36" s="862"/>
      <c r="I36" s="795"/>
      <c r="J36" s="884"/>
      <c r="K36" s="884"/>
      <c r="L36" s="885" t="s">
        <v>195</v>
      </c>
      <c r="M36" s="885"/>
      <c r="N36" s="33"/>
      <c r="O36" s="134">
        <f>130.63/111.82</f>
        <v>1.1682167769629763</v>
      </c>
      <c r="P36" s="41" t="s">
        <v>193</v>
      </c>
      <c r="Q36" s="886">
        <f t="shared" si="0"/>
        <v>2656010518.9264331</v>
      </c>
      <c r="R36" s="887"/>
      <c r="S36" s="898"/>
      <c r="T36" s="898"/>
      <c r="U36" s="898"/>
    </row>
    <row r="37" spans="2:21" ht="30" customHeight="1" x14ac:dyDescent="0.3">
      <c r="B37" s="244"/>
      <c r="C37" s="245"/>
      <c r="D37" s="882" t="s">
        <v>151</v>
      </c>
      <c r="E37" s="883"/>
      <c r="F37" s="99" t="s">
        <v>152</v>
      </c>
      <c r="G37" s="794">
        <v>3144320000</v>
      </c>
      <c r="H37" s="862"/>
      <c r="I37" s="795"/>
      <c r="J37" s="893"/>
      <c r="K37" s="884"/>
      <c r="L37" s="885" t="s">
        <v>196</v>
      </c>
      <c r="M37" s="885"/>
      <c r="N37" s="33"/>
      <c r="O37" s="134">
        <f>130.63/111.82</f>
        <v>1.1682167769629763</v>
      </c>
      <c r="P37" s="41" t="s">
        <v>193</v>
      </c>
      <c r="Q37" s="886">
        <f t="shared" si="0"/>
        <v>2691555250.7081065</v>
      </c>
      <c r="R37" s="887"/>
      <c r="S37" s="898"/>
      <c r="T37" s="898"/>
      <c r="U37" s="898"/>
    </row>
    <row r="38" spans="2:21" ht="30" customHeight="1" x14ac:dyDescent="0.3">
      <c r="B38" s="244"/>
      <c r="C38" s="245"/>
      <c r="D38" s="882" t="s">
        <v>151</v>
      </c>
      <c r="E38" s="883"/>
      <c r="F38" s="99" t="s">
        <v>152</v>
      </c>
      <c r="G38" s="794">
        <v>2453430908</v>
      </c>
      <c r="H38" s="862"/>
      <c r="I38" s="795"/>
      <c r="J38" s="884"/>
      <c r="K38" s="884"/>
      <c r="L38" s="885" t="s">
        <v>197</v>
      </c>
      <c r="M38" s="885"/>
      <c r="N38" s="33"/>
      <c r="O38" s="134">
        <f>131.28/111.82</f>
        <v>1.1740296905741372</v>
      </c>
      <c r="P38" s="41" t="s">
        <v>198</v>
      </c>
      <c r="Q38" s="886">
        <f t="shared" si="0"/>
        <v>2089752011.9786713</v>
      </c>
      <c r="R38" s="887"/>
      <c r="S38" s="898"/>
      <c r="T38" s="898"/>
      <c r="U38" s="898"/>
    </row>
    <row r="39" spans="2:21" ht="30" customHeight="1" x14ac:dyDescent="0.3">
      <c r="B39" s="244"/>
      <c r="C39" s="245"/>
      <c r="D39" s="882" t="s">
        <v>151</v>
      </c>
      <c r="E39" s="883"/>
      <c r="F39" s="99" t="s">
        <v>152</v>
      </c>
      <c r="G39" s="794">
        <v>3884800000</v>
      </c>
      <c r="H39" s="862"/>
      <c r="I39" s="795"/>
      <c r="J39" s="884"/>
      <c r="K39" s="884"/>
      <c r="L39" s="885" t="s">
        <v>199</v>
      </c>
      <c r="M39" s="885"/>
      <c r="N39" s="33"/>
      <c r="O39" s="134">
        <f>131.28/111.82</f>
        <v>1.1740296905741372</v>
      </c>
      <c r="P39" s="41" t="s">
        <v>198</v>
      </c>
      <c r="Q39" s="886">
        <f t="shared" si="0"/>
        <v>3308945277.2699566</v>
      </c>
      <c r="R39" s="887"/>
      <c r="S39" s="898"/>
      <c r="T39" s="898"/>
      <c r="U39" s="898"/>
    </row>
    <row r="40" spans="2:21" ht="30" customHeight="1" x14ac:dyDescent="0.3">
      <c r="B40" s="244"/>
      <c r="C40" s="245"/>
      <c r="D40" s="882" t="s">
        <v>151</v>
      </c>
      <c r="E40" s="883"/>
      <c r="F40" s="99" t="s">
        <v>152</v>
      </c>
      <c r="G40" s="794">
        <v>3680146362</v>
      </c>
      <c r="H40" s="862"/>
      <c r="I40" s="795"/>
      <c r="J40" s="884"/>
      <c r="K40" s="884"/>
      <c r="L40" s="885" t="s">
        <v>199</v>
      </c>
      <c r="M40" s="885"/>
      <c r="N40" s="33"/>
      <c r="O40" s="134">
        <f>131.28/111.82</f>
        <v>1.1740296905741372</v>
      </c>
      <c r="P40" s="41" t="s">
        <v>198</v>
      </c>
      <c r="Q40" s="886">
        <f t="shared" si="0"/>
        <v>3134628017.9680066</v>
      </c>
      <c r="R40" s="887"/>
      <c r="S40" s="898"/>
      <c r="T40" s="898"/>
      <c r="U40" s="898"/>
    </row>
    <row r="41" spans="2:21" ht="30" customHeight="1" x14ac:dyDescent="0.3">
      <c r="B41" s="244"/>
      <c r="C41" s="245"/>
      <c r="D41" s="882" t="s">
        <v>151</v>
      </c>
      <c r="E41" s="883"/>
      <c r="F41" s="99" t="s">
        <v>152</v>
      </c>
      <c r="G41" s="794">
        <v>1524124667</v>
      </c>
      <c r="H41" s="862"/>
      <c r="I41" s="795"/>
      <c r="J41" s="884"/>
      <c r="K41" s="884"/>
      <c r="L41" s="885" t="s">
        <v>200</v>
      </c>
      <c r="M41" s="885"/>
      <c r="N41" s="33"/>
      <c r="O41" s="134">
        <f>131.95/111.82</f>
        <v>1.1800214630656412</v>
      </c>
      <c r="P41" s="41" t="s">
        <v>201</v>
      </c>
      <c r="Q41" s="886">
        <f t="shared" si="0"/>
        <v>1291607580.6285715</v>
      </c>
      <c r="R41" s="887"/>
      <c r="S41" s="898"/>
      <c r="T41" s="898"/>
      <c r="U41" s="898"/>
    </row>
    <row r="42" spans="2:21" ht="30" customHeight="1" x14ac:dyDescent="0.3">
      <c r="B42" s="244"/>
      <c r="C42" s="245"/>
      <c r="D42" s="882" t="s">
        <v>151</v>
      </c>
      <c r="E42" s="883"/>
      <c r="F42" s="99" t="s">
        <v>152</v>
      </c>
      <c r="G42" s="789">
        <v>2286187000</v>
      </c>
      <c r="H42" s="789"/>
      <c r="I42" s="789"/>
      <c r="J42" s="884"/>
      <c r="K42" s="884"/>
      <c r="L42" s="885" t="s">
        <v>202</v>
      </c>
      <c r="M42" s="885"/>
      <c r="N42" s="33"/>
      <c r="O42" s="134">
        <f>131.95/111.82</f>
        <v>1.1800214630656412</v>
      </c>
      <c r="P42" s="41" t="s">
        <v>201</v>
      </c>
      <c r="Q42" s="886">
        <f t="shared" si="0"/>
        <v>1937411370.5191362</v>
      </c>
      <c r="R42" s="887"/>
      <c r="S42" s="627"/>
      <c r="T42" s="627"/>
      <c r="U42" s="627"/>
    </row>
    <row r="43" spans="2:21" ht="30" customHeight="1" x14ac:dyDescent="0.3">
      <c r="B43" s="244"/>
      <c r="C43" s="245"/>
      <c r="D43" s="882" t="s">
        <v>151</v>
      </c>
      <c r="E43" s="883"/>
      <c r="F43" s="99" t="s">
        <v>152</v>
      </c>
      <c r="G43" s="789">
        <v>2172591291</v>
      </c>
      <c r="H43" s="789"/>
      <c r="I43" s="789"/>
      <c r="J43" s="884"/>
      <c r="K43" s="884"/>
      <c r="L43" s="885" t="s">
        <v>202</v>
      </c>
      <c r="M43" s="885"/>
      <c r="N43" s="33"/>
      <c r="O43" s="134">
        <f>131.95/111.82</f>
        <v>1.1800214630656412</v>
      </c>
      <c r="P43" s="41" t="s">
        <v>201</v>
      </c>
      <c r="Q43" s="886">
        <f t="shared" si="0"/>
        <v>1841145571.501478</v>
      </c>
      <c r="R43" s="887"/>
      <c r="S43" s="627"/>
      <c r="T43" s="627"/>
      <c r="U43" s="627"/>
    </row>
    <row r="44" spans="2:21" ht="30" customHeight="1" x14ac:dyDescent="0.3">
      <c r="B44" s="244"/>
      <c r="C44" s="245"/>
      <c r="D44" s="882" t="s">
        <v>151</v>
      </c>
      <c r="E44" s="883"/>
      <c r="F44" s="99" t="s">
        <v>152</v>
      </c>
      <c r="G44" s="789">
        <v>2300677333</v>
      </c>
      <c r="H44" s="789"/>
      <c r="I44" s="789"/>
      <c r="J44" s="884"/>
      <c r="K44" s="884"/>
      <c r="L44" s="885" t="s">
        <v>203</v>
      </c>
      <c r="M44" s="885"/>
      <c r="N44" s="42"/>
      <c r="O44" s="134">
        <f>132.58/111.82</f>
        <v>1.1856555177964587</v>
      </c>
      <c r="P44" s="41" t="s">
        <v>204</v>
      </c>
      <c r="Q44" s="886">
        <f t="shared" si="0"/>
        <v>1940426454.7900133</v>
      </c>
      <c r="R44" s="887"/>
      <c r="S44" s="898"/>
      <c r="T44" s="898"/>
      <c r="U44" s="898"/>
    </row>
    <row r="45" spans="2:21" ht="30" customHeight="1" x14ac:dyDescent="0.3">
      <c r="B45" s="244"/>
      <c r="C45" s="245"/>
      <c r="D45" s="882" t="s">
        <v>151</v>
      </c>
      <c r="E45" s="883"/>
      <c r="F45" s="99" t="s">
        <v>152</v>
      </c>
      <c r="G45" s="789">
        <v>3451016000</v>
      </c>
      <c r="H45" s="789"/>
      <c r="I45" s="789"/>
      <c r="J45" s="884"/>
      <c r="K45" s="884"/>
      <c r="L45" s="885" t="s">
        <v>205</v>
      </c>
      <c r="M45" s="885" t="s">
        <v>205</v>
      </c>
      <c r="N45" s="42"/>
      <c r="O45" s="134">
        <f>132.58/111.82</f>
        <v>1.1856555177964587</v>
      </c>
      <c r="P45" s="41" t="s">
        <v>204</v>
      </c>
      <c r="Q45" s="886">
        <f t="shared" si="0"/>
        <v>2910639682.6067276</v>
      </c>
      <c r="R45" s="887"/>
      <c r="S45" s="898"/>
      <c r="T45" s="898"/>
      <c r="U45" s="898"/>
    </row>
    <row r="46" spans="2:21" ht="30" customHeight="1" x14ac:dyDescent="0.3">
      <c r="B46" s="244"/>
      <c r="C46" s="245"/>
      <c r="D46" s="882" t="s">
        <v>151</v>
      </c>
      <c r="E46" s="883"/>
      <c r="F46" s="99" t="s">
        <v>152</v>
      </c>
      <c r="G46" s="789">
        <v>3451016000</v>
      </c>
      <c r="H46" s="789"/>
      <c r="I46" s="789"/>
      <c r="J46" s="884"/>
      <c r="K46" s="884"/>
      <c r="L46" s="885" t="s">
        <v>206</v>
      </c>
      <c r="M46" s="885" t="s">
        <v>206</v>
      </c>
      <c r="N46" s="42"/>
      <c r="O46" s="134">
        <f>132.58/111.82</f>
        <v>1.1856555177964587</v>
      </c>
      <c r="P46" s="41" t="s">
        <v>204</v>
      </c>
      <c r="Q46" s="886">
        <f t="shared" si="0"/>
        <v>2910639682.6067276</v>
      </c>
      <c r="R46" s="887"/>
      <c r="S46" s="898"/>
      <c r="T46" s="898"/>
      <c r="U46" s="898"/>
    </row>
    <row r="47" spans="2:21" ht="30" customHeight="1" x14ac:dyDescent="0.3">
      <c r="B47" s="244"/>
      <c r="C47" s="245"/>
      <c r="D47" s="882" t="s">
        <v>151</v>
      </c>
      <c r="E47" s="883"/>
      <c r="F47" s="99" t="s">
        <v>152</v>
      </c>
      <c r="G47" s="789">
        <v>1592666667</v>
      </c>
      <c r="H47" s="789"/>
      <c r="I47" s="789"/>
      <c r="J47" s="884"/>
      <c r="K47" s="884"/>
      <c r="L47" s="885">
        <v>42594</v>
      </c>
      <c r="M47" s="885">
        <v>42594</v>
      </c>
      <c r="N47" s="42"/>
      <c r="O47" s="134">
        <f>133.27/111.82</f>
        <v>1.1918261491683064</v>
      </c>
      <c r="P47" s="41" t="s">
        <v>207</v>
      </c>
      <c r="Q47" s="886">
        <f t="shared" si="0"/>
        <v>1336324654.4904327</v>
      </c>
      <c r="R47" s="887"/>
      <c r="S47" s="898"/>
      <c r="T47" s="898"/>
      <c r="U47" s="898"/>
    </row>
    <row r="48" spans="2:21" ht="30" customHeight="1" x14ac:dyDescent="0.3">
      <c r="B48" s="244"/>
      <c r="C48" s="245"/>
      <c r="D48" s="882" t="s">
        <v>151</v>
      </c>
      <c r="E48" s="883"/>
      <c r="F48" s="99" t="s">
        <v>152</v>
      </c>
      <c r="G48" s="789">
        <v>733125000</v>
      </c>
      <c r="H48" s="789"/>
      <c r="I48" s="789"/>
      <c r="J48" s="884"/>
      <c r="K48" s="884"/>
      <c r="L48" s="885">
        <v>42601</v>
      </c>
      <c r="M48" s="885">
        <v>42601</v>
      </c>
      <c r="N48" s="42"/>
      <c r="O48" s="134">
        <f>133.27/111.82</f>
        <v>1.1918261491683064</v>
      </c>
      <c r="P48" s="41" t="s">
        <v>207</v>
      </c>
      <c r="Q48" s="886">
        <f t="shared" si="0"/>
        <v>615127466.79672837</v>
      </c>
      <c r="R48" s="887"/>
      <c r="S48" s="898"/>
      <c r="T48" s="898"/>
      <c r="U48" s="898"/>
    </row>
    <row r="49" spans="2:21" ht="30" customHeight="1" x14ac:dyDescent="0.3">
      <c r="B49" s="244"/>
      <c r="C49" s="245"/>
      <c r="D49" s="882" t="s">
        <v>151</v>
      </c>
      <c r="E49" s="883"/>
      <c r="F49" s="99" t="s">
        <v>152</v>
      </c>
      <c r="G49" s="789">
        <v>2360000000</v>
      </c>
      <c r="H49" s="789"/>
      <c r="I49" s="789"/>
      <c r="J49" s="884"/>
      <c r="K49" s="884"/>
      <c r="L49" s="885">
        <v>42613</v>
      </c>
      <c r="M49" s="885">
        <v>42613</v>
      </c>
      <c r="N49" s="42"/>
      <c r="O49" s="134">
        <f>133.27/111.82</f>
        <v>1.1918261491683064</v>
      </c>
      <c r="P49" s="41" t="s">
        <v>207</v>
      </c>
      <c r="Q49" s="886">
        <f t="shared" si="0"/>
        <v>1980154573.4223752</v>
      </c>
      <c r="R49" s="887"/>
      <c r="S49" s="898"/>
      <c r="T49" s="898"/>
      <c r="U49" s="898"/>
    </row>
    <row r="50" spans="2:21" ht="30" customHeight="1" x14ac:dyDescent="0.3">
      <c r="B50" s="244"/>
      <c r="C50" s="245"/>
      <c r="D50" s="882" t="s">
        <v>151</v>
      </c>
      <c r="E50" s="883"/>
      <c r="F50" s="99" t="s">
        <v>152</v>
      </c>
      <c r="G50" s="789">
        <v>1655875000</v>
      </c>
      <c r="H50" s="789"/>
      <c r="I50" s="789"/>
      <c r="J50" s="884"/>
      <c r="K50" s="884"/>
      <c r="L50" s="885">
        <v>42613</v>
      </c>
      <c r="M50" s="885">
        <v>42613</v>
      </c>
      <c r="N50" s="42"/>
      <c r="O50" s="134">
        <f>133.27/111.82</f>
        <v>1.1918261491683064</v>
      </c>
      <c r="P50" s="41" t="s">
        <v>207</v>
      </c>
      <c r="Q50" s="886">
        <f t="shared" si="0"/>
        <v>1389359514.5193965</v>
      </c>
      <c r="R50" s="887"/>
      <c r="S50" s="898"/>
      <c r="T50" s="898"/>
      <c r="U50" s="898"/>
    </row>
    <row r="51" spans="2:21" ht="30" customHeight="1" x14ac:dyDescent="0.3">
      <c r="B51" s="244"/>
      <c r="C51" s="245"/>
      <c r="D51" s="882" t="s">
        <v>151</v>
      </c>
      <c r="E51" s="883"/>
      <c r="F51" s="99" t="s">
        <v>152</v>
      </c>
      <c r="G51" s="789">
        <v>29000000</v>
      </c>
      <c r="H51" s="789"/>
      <c r="I51" s="789"/>
      <c r="J51" s="884"/>
      <c r="K51" s="884"/>
      <c r="L51" s="885">
        <v>42614</v>
      </c>
      <c r="M51" s="885">
        <v>42614</v>
      </c>
      <c r="N51" s="42"/>
      <c r="O51" s="134">
        <f>132.85/111.82</f>
        <v>1.1880701126810946</v>
      </c>
      <c r="P51" s="41" t="s">
        <v>208</v>
      </c>
      <c r="Q51" s="886">
        <f t="shared" si="0"/>
        <v>24409333.835152429</v>
      </c>
      <c r="R51" s="887"/>
      <c r="S51" s="898"/>
      <c r="T51" s="898"/>
      <c r="U51" s="898"/>
    </row>
    <row r="52" spans="2:21" ht="30" customHeight="1" x14ac:dyDescent="0.3">
      <c r="B52" s="244"/>
      <c r="C52" s="245"/>
      <c r="D52" s="882" t="s">
        <v>151</v>
      </c>
      <c r="E52" s="883"/>
      <c r="F52" s="99" t="s">
        <v>152</v>
      </c>
      <c r="G52" s="789">
        <v>600000000</v>
      </c>
      <c r="H52" s="789"/>
      <c r="I52" s="789"/>
      <c r="J52" s="884"/>
      <c r="K52" s="884"/>
      <c r="L52" s="885">
        <v>42627</v>
      </c>
      <c r="M52" s="885">
        <v>42627</v>
      </c>
      <c r="N52" s="42"/>
      <c r="O52" s="134">
        <f>132.85/111.82</f>
        <v>1.1880701126810946</v>
      </c>
      <c r="P52" s="41" t="s">
        <v>208</v>
      </c>
      <c r="Q52" s="886">
        <f t="shared" si="0"/>
        <v>505020700.0376364</v>
      </c>
      <c r="R52" s="887"/>
      <c r="S52" s="898"/>
      <c r="T52" s="898"/>
      <c r="U52" s="898"/>
    </row>
    <row r="53" spans="2:21" ht="30" customHeight="1" x14ac:dyDescent="0.3">
      <c r="B53" s="244"/>
      <c r="C53" s="245"/>
      <c r="D53" s="882" t="s">
        <v>151</v>
      </c>
      <c r="E53" s="883"/>
      <c r="F53" s="99" t="s">
        <v>152</v>
      </c>
      <c r="G53" s="789">
        <v>3570400000</v>
      </c>
      <c r="H53" s="789"/>
      <c r="I53" s="789"/>
      <c r="J53" s="884"/>
      <c r="K53" s="884"/>
      <c r="L53" s="885">
        <v>42629</v>
      </c>
      <c r="M53" s="885">
        <v>42629</v>
      </c>
      <c r="N53" s="42"/>
      <c r="O53" s="134">
        <f>132.85/111.82</f>
        <v>1.1880701126810946</v>
      </c>
      <c r="P53" s="41" t="s">
        <v>208</v>
      </c>
      <c r="Q53" s="886">
        <f t="shared" si="0"/>
        <v>3005209845.6906285</v>
      </c>
      <c r="R53" s="887"/>
      <c r="S53" s="898"/>
      <c r="T53" s="898"/>
      <c r="U53" s="898"/>
    </row>
    <row r="54" spans="2:21" ht="30" customHeight="1" x14ac:dyDescent="0.3">
      <c r="B54" s="244"/>
      <c r="C54" s="245"/>
      <c r="D54" s="882" t="s">
        <v>151</v>
      </c>
      <c r="E54" s="883"/>
      <c r="F54" s="99" t="s">
        <v>152</v>
      </c>
      <c r="G54" s="789">
        <v>1780266667</v>
      </c>
      <c r="H54" s="789"/>
      <c r="I54" s="789"/>
      <c r="J54" s="884"/>
      <c r="K54" s="884"/>
      <c r="L54" s="885">
        <v>42627</v>
      </c>
      <c r="M54" s="885">
        <v>42629</v>
      </c>
      <c r="N54" s="42"/>
      <c r="O54" s="134">
        <f>132.85/111.82</f>
        <v>1.1880701126810946</v>
      </c>
      <c r="P54" s="41" t="s">
        <v>208</v>
      </c>
      <c r="Q54" s="886">
        <f t="shared" si="0"/>
        <v>1498452530.7033496</v>
      </c>
      <c r="R54" s="887"/>
      <c r="S54" s="898"/>
      <c r="T54" s="898"/>
      <c r="U54" s="898"/>
    </row>
    <row r="55" spans="2:21" ht="30" customHeight="1" x14ac:dyDescent="0.3">
      <c r="B55" s="244"/>
      <c r="C55" s="245"/>
      <c r="D55" s="882" t="s">
        <v>151</v>
      </c>
      <c r="E55" s="883"/>
      <c r="F55" s="99" t="s">
        <v>152</v>
      </c>
      <c r="G55" s="789">
        <v>5000000000</v>
      </c>
      <c r="H55" s="789"/>
      <c r="I55" s="789"/>
      <c r="J55" s="884"/>
      <c r="K55" s="884"/>
      <c r="L55" s="885">
        <v>42657</v>
      </c>
      <c r="M55" s="885">
        <v>42657</v>
      </c>
      <c r="N55" s="42"/>
      <c r="O55" s="134">
        <f>132.78/111.82</f>
        <v>1.1874441065998929</v>
      </c>
      <c r="P55" s="41" t="s">
        <v>209</v>
      </c>
      <c r="Q55" s="886">
        <f t="shared" si="0"/>
        <v>4210724506.702816</v>
      </c>
      <c r="R55" s="887"/>
      <c r="S55" s="898"/>
      <c r="T55" s="898"/>
      <c r="U55" s="898"/>
    </row>
    <row r="56" spans="2:21" ht="30" customHeight="1" x14ac:dyDescent="0.3">
      <c r="B56" s="244"/>
      <c r="C56" s="245"/>
      <c r="D56" s="882" t="s">
        <v>151</v>
      </c>
      <c r="E56" s="883"/>
      <c r="F56" s="99" t="s">
        <v>152</v>
      </c>
      <c r="G56" s="789">
        <v>2900000000</v>
      </c>
      <c r="H56" s="789"/>
      <c r="I56" s="789"/>
      <c r="J56" s="884"/>
      <c r="K56" s="884"/>
      <c r="L56" s="885" t="s">
        <v>210</v>
      </c>
      <c r="M56" s="885" t="s">
        <v>210</v>
      </c>
      <c r="N56" s="42"/>
      <c r="O56" s="134">
        <f>132.78/111.82</f>
        <v>1.1874441065998929</v>
      </c>
      <c r="P56" s="41" t="s">
        <v>209</v>
      </c>
      <c r="Q56" s="886">
        <f t="shared" si="0"/>
        <v>2442220213.8876333</v>
      </c>
      <c r="R56" s="887"/>
      <c r="S56" s="898"/>
      <c r="T56" s="898"/>
      <c r="U56" s="898"/>
    </row>
    <row r="57" spans="2:21" ht="30" customHeight="1" x14ac:dyDescent="0.3">
      <c r="B57" s="244"/>
      <c r="C57" s="245"/>
      <c r="D57" s="882" t="s">
        <v>151</v>
      </c>
      <c r="E57" s="883"/>
      <c r="F57" s="99" t="s">
        <v>152</v>
      </c>
      <c r="G57" s="789">
        <v>3570400000</v>
      </c>
      <c r="H57" s="789"/>
      <c r="I57" s="789"/>
      <c r="J57" s="884"/>
      <c r="K57" s="884"/>
      <c r="L57" s="885" t="s">
        <v>211</v>
      </c>
      <c r="M57" s="885" t="s">
        <v>211</v>
      </c>
      <c r="N57" s="42"/>
      <c r="O57" s="134">
        <f>132.78/111.82</f>
        <v>1.1874441065998929</v>
      </c>
      <c r="P57" s="41" t="s">
        <v>209</v>
      </c>
      <c r="Q57" s="886">
        <f t="shared" si="0"/>
        <v>3006794155.746347</v>
      </c>
      <c r="R57" s="887"/>
      <c r="S57" s="898"/>
      <c r="T57" s="898"/>
      <c r="U57" s="898"/>
    </row>
    <row r="58" spans="2:21" ht="30" customHeight="1" x14ac:dyDescent="0.3">
      <c r="B58" s="244"/>
      <c r="C58" s="245"/>
      <c r="D58" s="882" t="s">
        <v>151</v>
      </c>
      <c r="E58" s="883"/>
      <c r="F58" s="99" t="s">
        <v>152</v>
      </c>
      <c r="G58" s="789">
        <v>5000000000</v>
      </c>
      <c r="H58" s="789"/>
      <c r="I58" s="789"/>
      <c r="J58" s="884"/>
      <c r="K58" s="884"/>
      <c r="L58" s="885" t="s">
        <v>212</v>
      </c>
      <c r="M58" s="885" t="s">
        <v>212</v>
      </c>
      <c r="N58" s="42"/>
      <c r="O58" s="134">
        <f>132.78/111.82</f>
        <v>1.1874441065998929</v>
      </c>
      <c r="P58" s="41" t="s">
        <v>209</v>
      </c>
      <c r="Q58" s="886">
        <f t="shared" si="0"/>
        <v>4210724506.702816</v>
      </c>
      <c r="R58" s="887"/>
      <c r="S58" s="896"/>
      <c r="T58" s="896"/>
      <c r="U58" s="896"/>
    </row>
    <row r="59" spans="2:21" ht="31.5" customHeight="1" x14ac:dyDescent="0.3">
      <c r="B59" s="244"/>
      <c r="C59" s="245"/>
      <c r="D59" s="882" t="s">
        <v>151</v>
      </c>
      <c r="E59" s="883"/>
      <c r="F59" s="99" t="s">
        <v>152</v>
      </c>
      <c r="G59" s="789">
        <v>433333333</v>
      </c>
      <c r="H59" s="789"/>
      <c r="I59" s="789"/>
      <c r="J59" s="884"/>
      <c r="K59" s="884"/>
      <c r="L59" s="885" t="s">
        <v>212</v>
      </c>
      <c r="M59" s="885" t="s">
        <v>212</v>
      </c>
      <c r="N59" s="42"/>
      <c r="O59" s="134">
        <f>132.78/111.82</f>
        <v>1.1874441065998929</v>
      </c>
      <c r="P59" s="41" t="s">
        <v>209</v>
      </c>
      <c r="Q59" s="886">
        <f t="shared" si="0"/>
        <v>364929456.96686244</v>
      </c>
      <c r="R59" s="887"/>
      <c r="S59" s="898"/>
      <c r="T59" s="898"/>
      <c r="U59" s="898"/>
    </row>
    <row r="60" spans="2:21" ht="27.75" customHeight="1" x14ac:dyDescent="0.3">
      <c r="B60" s="244"/>
      <c r="C60" s="245"/>
      <c r="D60" s="882" t="s">
        <v>151</v>
      </c>
      <c r="E60" s="883"/>
      <c r="F60" s="99" t="s">
        <v>152</v>
      </c>
      <c r="G60" s="789">
        <v>1260000000</v>
      </c>
      <c r="H60" s="789"/>
      <c r="I60" s="789"/>
      <c r="J60" s="884"/>
      <c r="K60" s="884"/>
      <c r="L60" s="885" t="s">
        <v>213</v>
      </c>
      <c r="M60" s="885" t="s">
        <v>213</v>
      </c>
      <c r="N60" s="42"/>
      <c r="O60" s="134">
        <f>132.7/111.82</f>
        <v>1.186728671078519</v>
      </c>
      <c r="P60" s="41" t="s">
        <v>214</v>
      </c>
      <c r="Q60" s="886">
        <f t="shared" si="0"/>
        <v>1061742275.8100981</v>
      </c>
      <c r="R60" s="887"/>
      <c r="S60" s="896"/>
      <c r="T60" s="896"/>
      <c r="U60" s="896"/>
    </row>
    <row r="61" spans="2:21" ht="31.5" customHeight="1" x14ac:dyDescent="0.3">
      <c r="B61" s="244"/>
      <c r="C61" s="245"/>
      <c r="D61" s="882" t="s">
        <v>151</v>
      </c>
      <c r="E61" s="883"/>
      <c r="F61" s="99" t="s">
        <v>152</v>
      </c>
      <c r="G61" s="789">
        <v>1890000000</v>
      </c>
      <c r="H61" s="789"/>
      <c r="I61" s="789"/>
      <c r="J61" s="897"/>
      <c r="K61" s="884"/>
      <c r="L61" s="885" t="s">
        <v>215</v>
      </c>
      <c r="M61" s="885" t="s">
        <v>215</v>
      </c>
      <c r="N61" s="42"/>
      <c r="O61" s="134">
        <f>132.7/111.82</f>
        <v>1.186728671078519</v>
      </c>
      <c r="P61" s="41" t="s">
        <v>214</v>
      </c>
      <c r="Q61" s="886">
        <f t="shared" si="0"/>
        <v>1592613413.715147</v>
      </c>
      <c r="R61" s="887"/>
      <c r="S61" s="898"/>
      <c r="T61" s="898"/>
      <c r="U61" s="898"/>
    </row>
    <row r="62" spans="2:21" ht="31.5" customHeight="1" x14ac:dyDescent="0.3">
      <c r="B62" s="244"/>
      <c r="C62" s="245"/>
      <c r="D62" s="882" t="s">
        <v>151</v>
      </c>
      <c r="E62" s="883"/>
      <c r="F62" s="99" t="s">
        <v>152</v>
      </c>
      <c r="G62" s="789">
        <v>1890000000</v>
      </c>
      <c r="H62" s="789"/>
      <c r="I62" s="789"/>
      <c r="J62" s="884"/>
      <c r="K62" s="884"/>
      <c r="L62" s="885" t="s">
        <v>216</v>
      </c>
      <c r="M62" s="885" t="s">
        <v>216</v>
      </c>
      <c r="N62" s="42"/>
      <c r="O62" s="134">
        <f>132.7/111.82</f>
        <v>1.186728671078519</v>
      </c>
      <c r="P62" s="41" t="s">
        <v>214</v>
      </c>
      <c r="Q62" s="886">
        <f t="shared" si="0"/>
        <v>1592613413.715147</v>
      </c>
      <c r="R62" s="887"/>
      <c r="S62" s="881"/>
      <c r="T62" s="881"/>
      <c r="U62" s="881"/>
    </row>
    <row r="63" spans="2:21" ht="31.5" customHeight="1" x14ac:dyDescent="0.3">
      <c r="B63" s="244"/>
      <c r="C63" s="245"/>
      <c r="D63" s="882" t="s">
        <v>151</v>
      </c>
      <c r="E63" s="883"/>
      <c r="F63" s="99" t="s">
        <v>152</v>
      </c>
      <c r="G63" s="789">
        <v>1440000000</v>
      </c>
      <c r="H63" s="789"/>
      <c r="I63" s="789"/>
      <c r="J63" s="884"/>
      <c r="K63" s="884"/>
      <c r="L63" s="885">
        <v>42755</v>
      </c>
      <c r="M63" s="885" t="s">
        <v>216</v>
      </c>
      <c r="N63" s="42"/>
      <c r="O63" s="134">
        <f>133.4/111.82</f>
        <v>1.1929887318905386</v>
      </c>
      <c r="P63" s="41" t="s">
        <v>217</v>
      </c>
      <c r="Q63" s="886">
        <f t="shared" si="0"/>
        <v>1207052473.7631183</v>
      </c>
      <c r="R63" s="887"/>
      <c r="S63" s="881"/>
      <c r="T63" s="881"/>
      <c r="U63" s="881"/>
    </row>
    <row r="64" spans="2:21" ht="31.5" customHeight="1" x14ac:dyDescent="0.3">
      <c r="B64" s="244"/>
      <c r="C64" s="245"/>
      <c r="D64" s="882" t="s">
        <v>151</v>
      </c>
      <c r="E64" s="883"/>
      <c r="F64" s="99" t="s">
        <v>152</v>
      </c>
      <c r="G64" s="789">
        <v>1440000000</v>
      </c>
      <c r="H64" s="789"/>
      <c r="I64" s="789"/>
      <c r="J64" s="884"/>
      <c r="K64" s="884"/>
      <c r="L64" s="885">
        <v>42755</v>
      </c>
      <c r="M64" s="885" t="s">
        <v>216</v>
      </c>
      <c r="N64" s="42"/>
      <c r="O64" s="134">
        <f>133.4/111.82</f>
        <v>1.1929887318905386</v>
      </c>
      <c r="P64" s="41" t="s">
        <v>217</v>
      </c>
      <c r="Q64" s="886">
        <f t="shared" si="0"/>
        <v>1207052473.7631183</v>
      </c>
      <c r="R64" s="887"/>
      <c r="S64" s="881"/>
      <c r="T64" s="881"/>
      <c r="U64" s="881"/>
    </row>
    <row r="65" spans="2:21" ht="31.5" customHeight="1" x14ac:dyDescent="0.3">
      <c r="B65" s="244"/>
      <c r="C65" s="245"/>
      <c r="D65" s="882" t="s">
        <v>151</v>
      </c>
      <c r="E65" s="883"/>
      <c r="F65" s="99" t="s">
        <v>152</v>
      </c>
      <c r="G65" s="789">
        <v>960000000</v>
      </c>
      <c r="H65" s="789"/>
      <c r="I65" s="789"/>
      <c r="J65" s="884"/>
      <c r="K65" s="884"/>
      <c r="L65" s="885" t="s">
        <v>218</v>
      </c>
      <c r="M65" s="885" t="s">
        <v>216</v>
      </c>
      <c r="N65" s="42"/>
      <c r="O65" s="134">
        <f>134.77/111.82</f>
        <v>1.2052405651940621</v>
      </c>
      <c r="P65" s="41" t="s">
        <v>219</v>
      </c>
      <c r="Q65" s="886">
        <f t="shared" si="0"/>
        <v>796521481.04177475</v>
      </c>
      <c r="R65" s="887"/>
      <c r="S65" s="881"/>
      <c r="T65" s="881"/>
      <c r="U65" s="881"/>
    </row>
    <row r="66" spans="2:21" ht="31.5" customHeight="1" x14ac:dyDescent="0.3">
      <c r="B66" s="244"/>
      <c r="C66" s="245"/>
      <c r="D66" s="882" t="s">
        <v>151</v>
      </c>
      <c r="E66" s="883"/>
      <c r="F66" s="99" t="s">
        <v>152</v>
      </c>
      <c r="G66" s="789">
        <v>3450000000</v>
      </c>
      <c r="H66" s="789"/>
      <c r="I66" s="789"/>
      <c r="J66" s="884"/>
      <c r="K66" s="884"/>
      <c r="L66" s="885">
        <v>42826</v>
      </c>
      <c r="M66" s="885" t="s">
        <v>216</v>
      </c>
      <c r="N66" s="42"/>
      <c r="O66" s="134">
        <f>134.77/111.82</f>
        <v>1.2052405651940621</v>
      </c>
      <c r="P66" s="41" t="s">
        <v>220</v>
      </c>
      <c r="Q66" s="886">
        <f t="shared" si="0"/>
        <v>2862499072.4938779</v>
      </c>
      <c r="R66" s="887"/>
      <c r="S66" s="881"/>
      <c r="T66" s="881"/>
      <c r="U66" s="881"/>
    </row>
    <row r="67" spans="2:21" ht="31.5" customHeight="1" x14ac:dyDescent="0.3">
      <c r="B67" s="244"/>
      <c r="C67" s="245"/>
      <c r="D67" s="882" t="s">
        <v>151</v>
      </c>
      <c r="E67" s="883"/>
      <c r="F67" s="99" t="s">
        <v>152</v>
      </c>
      <c r="G67" s="789">
        <v>2300000000</v>
      </c>
      <c r="H67" s="789"/>
      <c r="I67" s="789"/>
      <c r="J67" s="893"/>
      <c r="K67" s="884"/>
      <c r="L67" s="885">
        <v>42788</v>
      </c>
      <c r="M67" s="885" t="s">
        <v>216</v>
      </c>
      <c r="N67" s="42"/>
      <c r="O67" s="134">
        <f>134.77/111.82</f>
        <v>1.2052405651940621</v>
      </c>
      <c r="P67" s="41" t="s">
        <v>220</v>
      </c>
      <c r="Q67" s="886">
        <f t="shared" si="0"/>
        <v>1908332714.9959188</v>
      </c>
      <c r="R67" s="887"/>
      <c r="S67" s="881"/>
      <c r="T67" s="881"/>
      <c r="U67" s="881"/>
    </row>
    <row r="68" spans="2:21" ht="31.5" customHeight="1" x14ac:dyDescent="0.3">
      <c r="B68" s="244"/>
      <c r="C68" s="245"/>
      <c r="D68" s="882" t="s">
        <v>151</v>
      </c>
      <c r="E68" s="883"/>
      <c r="F68" s="99" t="s">
        <v>152</v>
      </c>
      <c r="G68" s="789">
        <v>3450000000</v>
      </c>
      <c r="H68" s="789"/>
      <c r="I68" s="789"/>
      <c r="J68" s="884"/>
      <c r="K68" s="884"/>
      <c r="L68" s="885">
        <v>42786</v>
      </c>
      <c r="M68" s="885" t="s">
        <v>216</v>
      </c>
      <c r="N68" s="42"/>
      <c r="O68" s="134">
        <f>136.12/111.82</f>
        <v>1.2173135396172421</v>
      </c>
      <c r="P68" s="41" t="s">
        <v>220</v>
      </c>
      <c r="Q68" s="886">
        <f t="shared" si="0"/>
        <v>2834109609.1683807</v>
      </c>
      <c r="R68" s="887"/>
      <c r="S68" s="881"/>
      <c r="T68" s="881"/>
      <c r="U68" s="881"/>
    </row>
    <row r="69" spans="2:21" ht="31.5" customHeight="1" x14ac:dyDescent="0.3">
      <c r="B69" s="244"/>
      <c r="C69" s="245"/>
      <c r="D69" s="882" t="s">
        <v>151</v>
      </c>
      <c r="E69" s="883"/>
      <c r="F69" s="99" t="s">
        <v>152</v>
      </c>
      <c r="G69" s="789">
        <v>330000000</v>
      </c>
      <c r="H69" s="789"/>
      <c r="I69" s="789"/>
      <c r="J69" s="893"/>
      <c r="K69" s="884"/>
      <c r="L69" s="885">
        <v>42842</v>
      </c>
      <c r="M69" s="885" t="s">
        <v>216</v>
      </c>
      <c r="N69" s="42"/>
      <c r="O69" s="134">
        <f t="shared" ref="O69:O71" si="1">136.76/111.82</f>
        <v>1.2230370237882311</v>
      </c>
      <c r="P69" s="41" t="s">
        <v>220</v>
      </c>
      <c r="Q69" s="886">
        <f t="shared" si="0"/>
        <v>269820122.84293652</v>
      </c>
      <c r="R69" s="887"/>
      <c r="S69" s="881"/>
      <c r="T69" s="881"/>
      <c r="U69" s="881"/>
    </row>
    <row r="70" spans="2:21" ht="31.5" customHeight="1" x14ac:dyDescent="0.3">
      <c r="B70" s="244"/>
      <c r="C70" s="245"/>
      <c r="D70" s="882" t="s">
        <v>151</v>
      </c>
      <c r="E70" s="883"/>
      <c r="F70" s="99" t="s">
        <v>152</v>
      </c>
      <c r="G70" s="789">
        <v>90000000</v>
      </c>
      <c r="H70" s="789"/>
      <c r="I70" s="789"/>
      <c r="J70" s="884"/>
      <c r="K70" s="884"/>
      <c r="L70" s="894" t="s">
        <v>221</v>
      </c>
      <c r="M70" s="895"/>
      <c r="N70" s="42"/>
      <c r="O70" s="134">
        <f t="shared" si="1"/>
        <v>1.2230370237882311</v>
      </c>
      <c r="P70" s="41" t="s">
        <v>220</v>
      </c>
      <c r="Q70" s="886">
        <f t="shared" si="0"/>
        <v>73587306.229891777</v>
      </c>
      <c r="R70" s="887"/>
      <c r="S70" s="881"/>
      <c r="T70" s="881"/>
      <c r="U70" s="881"/>
    </row>
    <row r="71" spans="2:21" ht="31.5" customHeight="1" x14ac:dyDescent="0.3">
      <c r="B71" s="244"/>
      <c r="C71" s="245"/>
      <c r="D71" s="882" t="s">
        <v>151</v>
      </c>
      <c r="E71" s="883"/>
      <c r="F71" s="99" t="s">
        <v>152</v>
      </c>
      <c r="G71" s="789">
        <v>420000000</v>
      </c>
      <c r="H71" s="789"/>
      <c r="I71" s="789"/>
      <c r="J71" s="893"/>
      <c r="K71" s="884"/>
      <c r="L71" s="885" t="s">
        <v>222</v>
      </c>
      <c r="M71" s="885" t="s">
        <v>216</v>
      </c>
      <c r="N71" s="42"/>
      <c r="O71" s="134">
        <f t="shared" si="1"/>
        <v>1.2230370237882311</v>
      </c>
      <c r="P71" s="41" t="s">
        <v>220</v>
      </c>
      <c r="Q71" s="886">
        <f t="shared" si="0"/>
        <v>343407429.07282829</v>
      </c>
      <c r="R71" s="887"/>
      <c r="S71" s="881"/>
      <c r="T71" s="881"/>
      <c r="U71" s="881"/>
    </row>
    <row r="72" spans="2:21" ht="31.5" customHeight="1" x14ac:dyDescent="0.3">
      <c r="B72" s="244"/>
      <c r="C72" s="245"/>
      <c r="D72" s="882" t="s">
        <v>151</v>
      </c>
      <c r="E72" s="883"/>
      <c r="F72" s="99" t="s">
        <v>152</v>
      </c>
      <c r="G72" s="789">
        <v>75000000</v>
      </c>
      <c r="H72" s="789"/>
      <c r="I72" s="789"/>
      <c r="J72" s="884"/>
      <c r="K72" s="884"/>
      <c r="L72" s="885" t="s">
        <v>223</v>
      </c>
      <c r="M72" s="885" t="s">
        <v>216</v>
      </c>
      <c r="N72" s="42"/>
      <c r="O72" s="134">
        <f t="shared" ref="O72:O79" si="2">137.4/111.82</f>
        <v>1.2287605079592203</v>
      </c>
      <c r="P72" s="41" t="s">
        <v>224</v>
      </c>
      <c r="Q72" s="886">
        <f t="shared" si="0"/>
        <v>61037117.903930128</v>
      </c>
      <c r="R72" s="887"/>
      <c r="S72" s="881"/>
      <c r="T72" s="881"/>
      <c r="U72" s="881"/>
    </row>
    <row r="73" spans="2:21" ht="31.5" customHeight="1" x14ac:dyDescent="0.3">
      <c r="B73" s="244"/>
      <c r="C73" s="245"/>
      <c r="D73" s="882" t="s">
        <v>151</v>
      </c>
      <c r="E73" s="883"/>
      <c r="F73" s="99" t="s">
        <v>152</v>
      </c>
      <c r="G73" s="789">
        <v>280000000</v>
      </c>
      <c r="H73" s="789"/>
      <c r="I73" s="789"/>
      <c r="J73" s="884"/>
      <c r="K73" s="884"/>
      <c r="L73" s="885" t="s">
        <v>225</v>
      </c>
      <c r="M73" s="885" t="s">
        <v>216</v>
      </c>
      <c r="N73" s="42"/>
      <c r="O73" s="134">
        <f t="shared" si="2"/>
        <v>1.2287605079592203</v>
      </c>
      <c r="P73" s="41" t="s">
        <v>224</v>
      </c>
      <c r="Q73" s="886">
        <f t="shared" si="0"/>
        <v>227871906.84133914</v>
      </c>
      <c r="R73" s="887"/>
      <c r="S73" s="881"/>
      <c r="T73" s="881"/>
      <c r="U73" s="881"/>
    </row>
    <row r="74" spans="2:21" ht="31.5" customHeight="1" x14ac:dyDescent="0.3">
      <c r="B74" s="244"/>
      <c r="C74" s="245"/>
      <c r="D74" s="882" t="s">
        <v>151</v>
      </c>
      <c r="E74" s="883"/>
      <c r="F74" s="99" t="s">
        <v>152</v>
      </c>
      <c r="G74" s="789">
        <v>50000000</v>
      </c>
      <c r="H74" s="789"/>
      <c r="I74" s="789"/>
      <c r="J74" s="884"/>
      <c r="K74" s="884"/>
      <c r="L74" s="885" t="s">
        <v>226</v>
      </c>
      <c r="M74" s="885" t="s">
        <v>216</v>
      </c>
      <c r="N74" s="42"/>
      <c r="O74" s="134">
        <f t="shared" si="2"/>
        <v>1.2287605079592203</v>
      </c>
      <c r="P74" s="41" t="s">
        <v>224</v>
      </c>
      <c r="Q74" s="886">
        <f t="shared" si="0"/>
        <v>40691411.935953416</v>
      </c>
      <c r="R74" s="887"/>
      <c r="S74" s="881"/>
      <c r="T74" s="881"/>
      <c r="U74" s="881"/>
    </row>
    <row r="75" spans="2:21" ht="31.5" customHeight="1" x14ac:dyDescent="0.3">
      <c r="B75" s="244"/>
      <c r="C75" s="245"/>
      <c r="D75" s="882" t="s">
        <v>151</v>
      </c>
      <c r="E75" s="883"/>
      <c r="F75" s="99" t="s">
        <v>152</v>
      </c>
      <c r="G75" s="789">
        <v>187500000</v>
      </c>
      <c r="H75" s="789"/>
      <c r="I75" s="789"/>
      <c r="J75" s="884"/>
      <c r="K75" s="884"/>
      <c r="L75" s="885" t="s">
        <v>227</v>
      </c>
      <c r="M75" s="885" t="s">
        <v>216</v>
      </c>
      <c r="N75" s="42"/>
      <c r="O75" s="134">
        <f t="shared" si="2"/>
        <v>1.2287605079592203</v>
      </c>
      <c r="P75" s="41" t="s">
        <v>224</v>
      </c>
      <c r="Q75" s="886">
        <f t="shared" si="0"/>
        <v>152592794.75982532</v>
      </c>
      <c r="R75" s="887"/>
      <c r="S75" s="881"/>
      <c r="T75" s="881"/>
      <c r="U75" s="881"/>
    </row>
    <row r="76" spans="2:21" ht="31.5" customHeight="1" x14ac:dyDescent="0.3">
      <c r="B76" s="244"/>
      <c r="C76" s="245"/>
      <c r="D76" s="882" t="s">
        <v>151</v>
      </c>
      <c r="E76" s="883"/>
      <c r="F76" s="99" t="s">
        <v>152</v>
      </c>
      <c r="G76" s="789">
        <v>100000000</v>
      </c>
      <c r="H76" s="789"/>
      <c r="I76" s="789"/>
      <c r="J76" s="884"/>
      <c r="K76" s="884"/>
      <c r="L76" s="885" t="s">
        <v>228</v>
      </c>
      <c r="M76" s="885" t="s">
        <v>216</v>
      </c>
      <c r="N76" s="42"/>
      <c r="O76" s="134">
        <f t="shared" si="2"/>
        <v>1.2287605079592203</v>
      </c>
      <c r="P76" s="41" t="s">
        <v>224</v>
      </c>
      <c r="Q76" s="886">
        <f t="shared" si="0"/>
        <v>81382823.871906832</v>
      </c>
      <c r="R76" s="887"/>
      <c r="S76" s="881"/>
      <c r="T76" s="881"/>
      <c r="U76" s="881"/>
    </row>
    <row r="77" spans="2:21" ht="31.5" customHeight="1" x14ac:dyDescent="0.3">
      <c r="B77" s="244"/>
      <c r="C77" s="245"/>
      <c r="D77" s="882" t="s">
        <v>151</v>
      </c>
      <c r="E77" s="883"/>
      <c r="F77" s="99" t="s">
        <v>152</v>
      </c>
      <c r="G77" s="789">
        <v>187500000</v>
      </c>
      <c r="H77" s="789"/>
      <c r="I77" s="789"/>
      <c r="J77" s="884"/>
      <c r="K77" s="884"/>
      <c r="L77" s="885" t="s">
        <v>229</v>
      </c>
      <c r="M77" s="885" t="s">
        <v>216</v>
      </c>
      <c r="N77" s="42"/>
      <c r="O77" s="134">
        <f t="shared" si="2"/>
        <v>1.2287605079592203</v>
      </c>
      <c r="P77" s="41" t="s">
        <v>224</v>
      </c>
      <c r="Q77" s="886">
        <f t="shared" si="0"/>
        <v>152592794.75982532</v>
      </c>
      <c r="R77" s="887"/>
      <c r="S77" s="881"/>
      <c r="T77" s="881"/>
      <c r="U77" s="881"/>
    </row>
    <row r="78" spans="2:21" ht="31.5" customHeight="1" x14ac:dyDescent="0.3">
      <c r="B78" s="244"/>
      <c r="C78" s="245"/>
      <c r="D78" s="882" t="s">
        <v>151</v>
      </c>
      <c r="E78" s="883"/>
      <c r="F78" s="99" t="s">
        <v>152</v>
      </c>
      <c r="G78" s="789">
        <v>90000000</v>
      </c>
      <c r="H78" s="789"/>
      <c r="I78" s="789"/>
      <c r="J78" s="884"/>
      <c r="K78" s="884"/>
      <c r="L78" s="885" t="s">
        <v>229</v>
      </c>
      <c r="M78" s="885" t="s">
        <v>216</v>
      </c>
      <c r="N78" s="42"/>
      <c r="O78" s="134">
        <f t="shared" si="2"/>
        <v>1.2287605079592203</v>
      </c>
      <c r="P78" s="41" t="s">
        <v>224</v>
      </c>
      <c r="Q78" s="886">
        <f t="shared" si="0"/>
        <v>73244541.484716147</v>
      </c>
      <c r="R78" s="887"/>
      <c r="S78" s="881"/>
      <c r="T78" s="881"/>
      <c r="U78" s="881"/>
    </row>
    <row r="79" spans="2:21" ht="31.5" customHeight="1" x14ac:dyDescent="0.3">
      <c r="B79" s="244"/>
      <c r="C79" s="245"/>
      <c r="D79" s="882" t="s">
        <v>151</v>
      </c>
      <c r="E79" s="883"/>
      <c r="F79" s="99" t="s">
        <v>152</v>
      </c>
      <c r="G79" s="789">
        <v>25000000</v>
      </c>
      <c r="H79" s="789"/>
      <c r="I79" s="789"/>
      <c r="J79" s="893"/>
      <c r="K79" s="884"/>
      <c r="L79" s="885" t="s">
        <v>230</v>
      </c>
      <c r="M79" s="885" t="s">
        <v>216</v>
      </c>
      <c r="N79" s="42"/>
      <c r="O79" s="134">
        <f t="shared" si="2"/>
        <v>1.2287605079592203</v>
      </c>
      <c r="P79" s="41" t="s">
        <v>224</v>
      </c>
      <c r="Q79" s="886">
        <f t="shared" ref="Q79:Q110" si="3">+G79/O79</f>
        <v>20345705.967976708</v>
      </c>
      <c r="R79" s="887"/>
      <c r="S79" s="881"/>
      <c r="T79" s="881"/>
      <c r="U79" s="881"/>
    </row>
    <row r="80" spans="2:21" ht="31.5" customHeight="1" x14ac:dyDescent="0.3">
      <c r="B80" s="244"/>
      <c r="C80" s="245"/>
      <c r="D80" s="882" t="s">
        <v>151</v>
      </c>
      <c r="E80" s="883"/>
      <c r="F80" s="99" t="s">
        <v>152</v>
      </c>
      <c r="G80" s="789">
        <v>15000000</v>
      </c>
      <c r="H80" s="789"/>
      <c r="I80" s="789"/>
      <c r="J80" s="893"/>
      <c r="K80" s="884"/>
      <c r="L80" s="885" t="s">
        <v>231</v>
      </c>
      <c r="M80" s="885" t="s">
        <v>216</v>
      </c>
      <c r="N80" s="42"/>
      <c r="O80" s="134">
        <f>138.05/111.82</f>
        <v>1.2345734215703812</v>
      </c>
      <c r="P80" s="41" t="s">
        <v>232</v>
      </c>
      <c r="Q80" s="886">
        <f t="shared" si="3"/>
        <v>12149945.67185802</v>
      </c>
      <c r="R80" s="887"/>
      <c r="S80" s="881"/>
      <c r="T80" s="881"/>
      <c r="U80" s="881"/>
    </row>
    <row r="81" spans="2:21" ht="31.5" customHeight="1" x14ac:dyDescent="0.3">
      <c r="B81" s="244"/>
      <c r="C81" s="245"/>
      <c r="D81" s="882" t="s">
        <v>151</v>
      </c>
      <c r="E81" s="883"/>
      <c r="F81" s="99" t="s">
        <v>152</v>
      </c>
      <c r="G81" s="789">
        <v>10000000</v>
      </c>
      <c r="H81" s="789"/>
      <c r="I81" s="789"/>
      <c r="J81" s="893"/>
      <c r="K81" s="884"/>
      <c r="L81" s="885" t="s">
        <v>233</v>
      </c>
      <c r="M81" s="885" t="s">
        <v>216</v>
      </c>
      <c r="N81" s="42"/>
      <c r="O81" s="134">
        <f>138.05/111.82</f>
        <v>1.2345734215703812</v>
      </c>
      <c r="P81" s="41" t="s">
        <v>234</v>
      </c>
      <c r="Q81" s="886">
        <f t="shared" si="3"/>
        <v>8099963.7812386798</v>
      </c>
      <c r="R81" s="887"/>
      <c r="S81" s="881"/>
      <c r="T81" s="881"/>
      <c r="U81" s="881"/>
    </row>
    <row r="82" spans="2:21" ht="31.5" customHeight="1" x14ac:dyDescent="0.3">
      <c r="B82" s="191"/>
      <c r="C82" s="193"/>
      <c r="D82" s="882" t="s">
        <v>151</v>
      </c>
      <c r="E82" s="883"/>
      <c r="F82" s="99" t="s">
        <v>152</v>
      </c>
      <c r="G82" s="789">
        <v>2336000000</v>
      </c>
      <c r="H82" s="789"/>
      <c r="I82" s="789"/>
      <c r="J82" s="884"/>
      <c r="K82" s="884"/>
      <c r="L82" s="885">
        <v>43196</v>
      </c>
      <c r="M82" s="885"/>
      <c r="N82" s="42"/>
      <c r="O82" s="134">
        <f>141.05/111.82</f>
        <v>1.2614022536218925</v>
      </c>
      <c r="P82" s="41" t="s">
        <v>235</v>
      </c>
      <c r="Q82" s="886">
        <f t="shared" si="3"/>
        <v>1851907266.9266214</v>
      </c>
      <c r="R82" s="887"/>
      <c r="S82" s="888"/>
      <c r="T82" s="889"/>
      <c r="U82" s="890"/>
    </row>
    <row r="83" spans="2:21" ht="31.5" customHeight="1" x14ac:dyDescent="0.3">
      <c r="B83" s="191"/>
      <c r="C83" s="193"/>
      <c r="D83" s="882" t="s">
        <v>151</v>
      </c>
      <c r="E83" s="883"/>
      <c r="F83" s="99" t="s">
        <v>152</v>
      </c>
      <c r="G83" s="789">
        <v>3504000000</v>
      </c>
      <c r="H83" s="789"/>
      <c r="I83" s="789"/>
      <c r="J83" s="884"/>
      <c r="K83" s="884"/>
      <c r="L83" s="885">
        <v>43200</v>
      </c>
      <c r="M83" s="885"/>
      <c r="N83" s="42"/>
      <c r="O83" s="134">
        <f t="shared" ref="O83:O84" si="4">141.05/111.82</f>
        <v>1.2614022536218925</v>
      </c>
      <c r="P83" s="41" t="s">
        <v>235</v>
      </c>
      <c r="Q83" s="886">
        <f t="shared" si="3"/>
        <v>2777860900.3899322</v>
      </c>
      <c r="R83" s="887"/>
      <c r="S83" s="888"/>
      <c r="T83" s="889"/>
      <c r="U83" s="890"/>
    </row>
    <row r="84" spans="2:21" ht="31.5" customHeight="1" x14ac:dyDescent="0.3">
      <c r="B84" s="244"/>
      <c r="C84" s="245"/>
      <c r="D84" s="882" t="s">
        <v>151</v>
      </c>
      <c r="E84" s="883"/>
      <c r="F84" s="99" t="s">
        <v>152</v>
      </c>
      <c r="G84" s="789">
        <v>3504000000</v>
      </c>
      <c r="H84" s="789"/>
      <c r="I84" s="789"/>
      <c r="J84" s="884"/>
      <c r="K84" s="884"/>
      <c r="L84" s="885">
        <v>43200</v>
      </c>
      <c r="M84" s="885"/>
      <c r="N84" s="42"/>
      <c r="O84" s="134">
        <f t="shared" si="4"/>
        <v>1.2614022536218925</v>
      </c>
      <c r="P84" s="41" t="s">
        <v>235</v>
      </c>
      <c r="Q84" s="886">
        <f t="shared" si="3"/>
        <v>2777860900.3899322</v>
      </c>
      <c r="R84" s="887"/>
      <c r="S84" s="881"/>
      <c r="T84" s="881"/>
      <c r="U84" s="881"/>
    </row>
    <row r="85" spans="2:21" ht="31.5" customHeight="1" x14ac:dyDescent="0.3">
      <c r="B85" s="191"/>
      <c r="C85" s="193"/>
      <c r="D85" s="882" t="s">
        <v>151</v>
      </c>
      <c r="E85" s="883"/>
      <c r="F85" s="99" t="s">
        <v>152</v>
      </c>
      <c r="G85" s="886">
        <v>18750000000</v>
      </c>
      <c r="H85" s="887"/>
      <c r="I85" s="200"/>
      <c r="J85" s="884"/>
      <c r="K85" s="884"/>
      <c r="L85" s="885">
        <v>43304</v>
      </c>
      <c r="M85" s="885"/>
      <c r="N85" s="91"/>
      <c r="O85" s="134">
        <f>142.28/111.82</f>
        <v>1.272402074763012</v>
      </c>
      <c r="P85" s="52" t="s">
        <v>478</v>
      </c>
      <c r="Q85" s="886">
        <f t="shared" si="3"/>
        <v>14735908068.597132</v>
      </c>
      <c r="R85" s="887"/>
      <c r="S85" s="888" t="s">
        <v>485</v>
      </c>
      <c r="T85" s="889"/>
      <c r="U85" s="890"/>
    </row>
    <row r="86" spans="2:21" ht="40.5" customHeight="1" x14ac:dyDescent="0.3">
      <c r="B86" s="191"/>
      <c r="C86" s="193"/>
      <c r="D86" s="882" t="s">
        <v>151</v>
      </c>
      <c r="E86" s="883"/>
      <c r="F86" s="99" t="s">
        <v>152</v>
      </c>
      <c r="G86" s="886">
        <v>6250000000</v>
      </c>
      <c r="H86" s="887"/>
      <c r="I86" s="200"/>
      <c r="J86" s="884"/>
      <c r="K86" s="884"/>
      <c r="L86" s="885">
        <v>43326</v>
      </c>
      <c r="M86" s="885"/>
      <c r="N86" s="91"/>
      <c r="O86" s="134">
        <f>142.1/111.82</f>
        <v>1.2707923448399214</v>
      </c>
      <c r="P86" s="52" t="s">
        <v>486</v>
      </c>
      <c r="Q86" s="886">
        <f t="shared" si="3"/>
        <v>4918191414.4968328</v>
      </c>
      <c r="R86" s="887"/>
      <c r="S86" s="888" t="s">
        <v>485</v>
      </c>
      <c r="T86" s="889"/>
      <c r="U86" s="890"/>
    </row>
    <row r="87" spans="2:21" ht="40.5" customHeight="1" x14ac:dyDescent="0.3">
      <c r="B87" s="191"/>
      <c r="C87" s="193"/>
      <c r="D87" s="882" t="s">
        <v>151</v>
      </c>
      <c r="E87" s="883"/>
      <c r="F87" s="99" t="s">
        <v>152</v>
      </c>
      <c r="G87" s="886">
        <v>1200000000</v>
      </c>
      <c r="H87" s="887"/>
      <c r="I87" s="200"/>
      <c r="J87" s="884"/>
      <c r="K87" s="884"/>
      <c r="L87" s="885">
        <v>43349</v>
      </c>
      <c r="M87" s="885"/>
      <c r="N87" s="91"/>
      <c r="O87" s="134">
        <f>142.27/111.82</f>
        <v>1.2723126453228404</v>
      </c>
      <c r="P87" s="52" t="s">
        <v>487</v>
      </c>
      <c r="Q87" s="886">
        <f t="shared" si="3"/>
        <v>943164405.70745754</v>
      </c>
      <c r="R87" s="887"/>
      <c r="S87" s="888" t="s">
        <v>485</v>
      </c>
      <c r="T87" s="889"/>
      <c r="U87" s="890"/>
    </row>
    <row r="88" spans="2:21" ht="40.5" customHeight="1" x14ac:dyDescent="0.3">
      <c r="B88" s="191"/>
      <c r="C88" s="193"/>
      <c r="D88" s="882" t="s">
        <v>151</v>
      </c>
      <c r="E88" s="883"/>
      <c r="F88" s="99" t="s">
        <v>152</v>
      </c>
      <c r="G88" s="886">
        <v>31260000000</v>
      </c>
      <c r="H88" s="887"/>
      <c r="I88" s="200"/>
      <c r="J88" s="884"/>
      <c r="K88" s="884"/>
      <c r="L88" s="885">
        <v>43350</v>
      </c>
      <c r="M88" s="885"/>
      <c r="N88" s="91"/>
      <c r="O88" s="134">
        <f>142.27/111.82</f>
        <v>1.2723126453228404</v>
      </c>
      <c r="P88" s="52" t="s">
        <v>487</v>
      </c>
      <c r="Q88" s="886">
        <f t="shared" si="3"/>
        <v>24569432768.679268</v>
      </c>
      <c r="R88" s="887"/>
      <c r="S88" s="888" t="s">
        <v>485</v>
      </c>
      <c r="T88" s="889"/>
      <c r="U88" s="890"/>
    </row>
    <row r="89" spans="2:21" ht="40.5" customHeight="1" x14ac:dyDescent="0.3">
      <c r="B89" s="191"/>
      <c r="C89" s="193"/>
      <c r="D89" s="882" t="s">
        <v>151</v>
      </c>
      <c r="E89" s="883"/>
      <c r="F89" s="99" t="s">
        <v>152</v>
      </c>
      <c r="G89" s="886">
        <v>774948587</v>
      </c>
      <c r="H89" s="887"/>
      <c r="I89" s="200"/>
      <c r="J89" s="884"/>
      <c r="K89" s="884"/>
      <c r="L89" s="885">
        <v>43367</v>
      </c>
      <c r="M89" s="885"/>
      <c r="N89" s="91"/>
      <c r="O89" s="134">
        <f t="shared" ref="O89:O92" si="5">142.27/111.82</f>
        <v>1.2723126453228404</v>
      </c>
      <c r="P89" s="52" t="s">
        <v>487</v>
      </c>
      <c r="Q89" s="886">
        <f t="shared" si="3"/>
        <v>609086602.92640746</v>
      </c>
      <c r="R89" s="887"/>
      <c r="S89" s="888" t="s">
        <v>485</v>
      </c>
      <c r="T89" s="889"/>
      <c r="U89" s="890"/>
    </row>
    <row r="90" spans="2:21" ht="40.5" customHeight="1" x14ac:dyDescent="0.3">
      <c r="B90" s="191"/>
      <c r="C90" s="193"/>
      <c r="D90" s="882" t="s">
        <v>151</v>
      </c>
      <c r="E90" s="883"/>
      <c r="F90" s="99" t="s">
        <v>152</v>
      </c>
      <c r="G90" s="886">
        <v>500000000</v>
      </c>
      <c r="H90" s="887"/>
      <c r="I90" s="200"/>
      <c r="J90" s="884"/>
      <c r="K90" s="884"/>
      <c r="L90" s="885">
        <v>43368</v>
      </c>
      <c r="M90" s="885"/>
      <c r="N90" s="91"/>
      <c r="O90" s="134">
        <f t="shared" si="5"/>
        <v>1.2723126453228404</v>
      </c>
      <c r="P90" s="52" t="s">
        <v>487</v>
      </c>
      <c r="Q90" s="886">
        <f t="shared" si="3"/>
        <v>392985169.044774</v>
      </c>
      <c r="R90" s="887"/>
      <c r="S90" s="888" t="s">
        <v>485</v>
      </c>
      <c r="T90" s="889"/>
      <c r="U90" s="890"/>
    </row>
    <row r="91" spans="2:21" ht="40.5" customHeight="1" x14ac:dyDescent="0.3">
      <c r="B91" s="191"/>
      <c r="C91" s="193"/>
      <c r="D91" s="882" t="s">
        <v>151</v>
      </c>
      <c r="E91" s="883"/>
      <c r="F91" s="99" t="s">
        <v>152</v>
      </c>
      <c r="G91" s="886">
        <v>15938500</v>
      </c>
      <c r="H91" s="887"/>
      <c r="I91" s="200"/>
      <c r="J91" s="884"/>
      <c r="K91" s="884"/>
      <c r="L91" s="885">
        <v>43369</v>
      </c>
      <c r="M91" s="885"/>
      <c r="N91" s="91"/>
      <c r="O91" s="134">
        <f t="shared" si="5"/>
        <v>1.2723126453228404</v>
      </c>
      <c r="P91" s="52" t="s">
        <v>487</v>
      </c>
      <c r="Q91" s="886">
        <f t="shared" si="3"/>
        <v>12527188.233640261</v>
      </c>
      <c r="R91" s="887"/>
      <c r="S91" s="888" t="s">
        <v>485</v>
      </c>
      <c r="T91" s="889"/>
      <c r="U91" s="890"/>
    </row>
    <row r="92" spans="2:21" ht="40.5" customHeight="1" x14ac:dyDescent="0.3">
      <c r="B92" s="191"/>
      <c r="C92" s="193"/>
      <c r="D92" s="882" t="s">
        <v>151</v>
      </c>
      <c r="E92" s="883"/>
      <c r="F92" s="99" t="s">
        <v>152</v>
      </c>
      <c r="G92" s="886">
        <v>3849112913</v>
      </c>
      <c r="H92" s="887"/>
      <c r="I92" s="200"/>
      <c r="J92" s="884"/>
      <c r="K92" s="884"/>
      <c r="L92" s="885">
        <v>43370</v>
      </c>
      <c r="M92" s="885"/>
      <c r="N92" s="91"/>
      <c r="O92" s="134">
        <f t="shared" si="5"/>
        <v>1.2723126453228404</v>
      </c>
      <c r="P92" s="52" t="s">
        <v>487</v>
      </c>
      <c r="Q92" s="886">
        <f t="shared" si="3"/>
        <v>3025288577.5754547</v>
      </c>
      <c r="R92" s="887"/>
      <c r="S92" s="888" t="s">
        <v>485</v>
      </c>
      <c r="T92" s="889"/>
      <c r="U92" s="890"/>
    </row>
    <row r="93" spans="2:21" ht="40.5" customHeight="1" x14ac:dyDescent="0.3">
      <c r="B93" s="191"/>
      <c r="C93" s="193"/>
      <c r="D93" s="882" t="s">
        <v>151</v>
      </c>
      <c r="E93" s="883"/>
      <c r="F93" s="99" t="s">
        <v>152</v>
      </c>
      <c r="G93" s="886">
        <v>22318303139</v>
      </c>
      <c r="H93" s="887"/>
      <c r="I93" s="200"/>
      <c r="J93" s="884"/>
      <c r="K93" s="884"/>
      <c r="L93" s="885">
        <v>43383</v>
      </c>
      <c r="M93" s="885"/>
      <c r="N93" s="91"/>
      <c r="O93" s="134">
        <f>142.5/111.82</f>
        <v>1.2743695224467895</v>
      </c>
      <c r="P93" s="52" t="s">
        <v>498</v>
      </c>
      <c r="Q93" s="886">
        <f t="shared" si="3"/>
        <v>17513211628.091087</v>
      </c>
      <c r="R93" s="887"/>
      <c r="S93" s="888"/>
      <c r="T93" s="889"/>
      <c r="U93" s="890"/>
    </row>
    <row r="94" spans="2:21" ht="40.5" customHeight="1" x14ac:dyDescent="0.3">
      <c r="B94" s="191"/>
      <c r="C94" s="193"/>
      <c r="D94" s="882" t="s">
        <v>151</v>
      </c>
      <c r="E94" s="883"/>
      <c r="F94" s="99" t="s">
        <v>152</v>
      </c>
      <c r="G94" s="886">
        <v>134904238</v>
      </c>
      <c r="H94" s="887"/>
      <c r="I94" s="200"/>
      <c r="J94" s="884"/>
      <c r="K94" s="884"/>
      <c r="L94" s="885">
        <v>43383</v>
      </c>
      <c r="M94" s="885"/>
      <c r="N94" s="91"/>
      <c r="O94" s="134">
        <f t="shared" ref="O94:O96" si="6">142.5/111.82</f>
        <v>1.2743695224467895</v>
      </c>
      <c r="P94" s="52" t="s">
        <v>498</v>
      </c>
      <c r="Q94" s="886">
        <f t="shared" si="3"/>
        <v>105859592.23270175</v>
      </c>
      <c r="R94" s="887"/>
      <c r="S94" s="888"/>
      <c r="T94" s="889"/>
      <c r="U94" s="890"/>
    </row>
    <row r="95" spans="2:21" ht="40.5" customHeight="1" x14ac:dyDescent="0.3">
      <c r="B95" s="191"/>
      <c r="C95" s="193"/>
      <c r="D95" s="882" t="s">
        <v>151</v>
      </c>
      <c r="E95" s="883"/>
      <c r="F95" s="99" t="s">
        <v>152</v>
      </c>
      <c r="G95" s="886">
        <v>22183398901</v>
      </c>
      <c r="H95" s="887"/>
      <c r="I95" s="200"/>
      <c r="J95" s="884"/>
      <c r="K95" s="884"/>
      <c r="L95" s="885">
        <v>43383</v>
      </c>
      <c r="M95" s="885"/>
      <c r="N95" s="91"/>
      <c r="O95" s="134">
        <f t="shared" si="6"/>
        <v>1.2743695224467895</v>
      </c>
      <c r="P95" s="52" t="s">
        <v>498</v>
      </c>
      <c r="Q95" s="886">
        <f t="shared" si="3"/>
        <v>17407352035.858387</v>
      </c>
      <c r="R95" s="887"/>
      <c r="S95" s="888"/>
      <c r="T95" s="889"/>
      <c r="U95" s="890"/>
    </row>
    <row r="96" spans="2:21" ht="40.5" customHeight="1" x14ac:dyDescent="0.3">
      <c r="B96" s="191"/>
      <c r="C96" s="193"/>
      <c r="D96" s="882" t="s">
        <v>151</v>
      </c>
      <c r="E96" s="883"/>
      <c r="F96" s="99" t="s">
        <v>152</v>
      </c>
      <c r="G96" s="886">
        <v>385000000</v>
      </c>
      <c r="H96" s="887"/>
      <c r="I96" s="200"/>
      <c r="J96" s="884"/>
      <c r="K96" s="884"/>
      <c r="L96" s="885">
        <v>43399</v>
      </c>
      <c r="M96" s="885"/>
      <c r="N96" s="91"/>
      <c r="O96" s="134">
        <f t="shared" si="6"/>
        <v>1.2743695224467895</v>
      </c>
      <c r="P96" s="52" t="s">
        <v>498</v>
      </c>
      <c r="Q96" s="886">
        <f t="shared" si="3"/>
        <v>302110175.43859649</v>
      </c>
      <c r="R96" s="887"/>
      <c r="S96" s="888" t="s">
        <v>485</v>
      </c>
      <c r="T96" s="889"/>
      <c r="U96" s="890"/>
    </row>
    <row r="97" spans="2:21" ht="40.5" customHeight="1" x14ac:dyDescent="0.3">
      <c r="B97" s="191"/>
      <c r="C97" s="193"/>
      <c r="D97" s="882" t="s">
        <v>151</v>
      </c>
      <c r="E97" s="883"/>
      <c r="F97" s="99" t="s">
        <v>152</v>
      </c>
      <c r="G97" s="886">
        <v>14493870000</v>
      </c>
      <c r="H97" s="887"/>
      <c r="I97" s="200"/>
      <c r="J97" s="884"/>
      <c r="K97" s="884"/>
      <c r="L97" s="885">
        <v>43431</v>
      </c>
      <c r="M97" s="885"/>
      <c r="N97" s="91"/>
      <c r="O97" s="134">
        <f>142.67/111.82</f>
        <v>1.2758898229297084</v>
      </c>
      <c r="P97" s="52" t="s">
        <v>506</v>
      </c>
      <c r="Q97" s="886">
        <f t="shared" si="3"/>
        <v>11359813159.03834</v>
      </c>
      <c r="R97" s="887"/>
      <c r="S97" s="888" t="s">
        <v>485</v>
      </c>
      <c r="T97" s="889"/>
      <c r="U97" s="890"/>
    </row>
    <row r="98" spans="2:21" ht="40.5" customHeight="1" x14ac:dyDescent="0.3">
      <c r="B98" s="191"/>
      <c r="C98" s="193"/>
      <c r="D98" s="882" t="s">
        <v>151</v>
      </c>
      <c r="E98" s="883"/>
      <c r="F98" s="99" t="s">
        <v>152</v>
      </c>
      <c r="G98" s="886">
        <v>4980000000</v>
      </c>
      <c r="H98" s="887"/>
      <c r="I98" s="200"/>
      <c r="J98" s="43"/>
      <c r="K98" s="43"/>
      <c r="L98" s="885">
        <v>43494</v>
      </c>
      <c r="M98" s="885"/>
      <c r="N98" s="91"/>
      <c r="O98" s="134">
        <f>100/78.05</f>
        <v>1.2812299807815504</v>
      </c>
      <c r="P98" s="52" t="s">
        <v>533</v>
      </c>
      <c r="Q98" s="886">
        <f t="shared" si="3"/>
        <v>3886889999.9999995</v>
      </c>
      <c r="R98" s="887"/>
      <c r="S98" s="888" t="s">
        <v>544</v>
      </c>
      <c r="T98" s="889"/>
      <c r="U98" s="890"/>
    </row>
    <row r="99" spans="2:21" ht="40.5" customHeight="1" x14ac:dyDescent="0.3">
      <c r="B99" s="191"/>
      <c r="C99" s="193"/>
      <c r="D99" s="882" t="s">
        <v>151</v>
      </c>
      <c r="E99" s="883"/>
      <c r="F99" s="99" t="s">
        <v>152</v>
      </c>
      <c r="G99" s="886">
        <v>645000000</v>
      </c>
      <c r="H99" s="887"/>
      <c r="I99" s="200"/>
      <c r="J99" s="43"/>
      <c r="K99" s="43"/>
      <c r="L99" s="885">
        <v>43495</v>
      </c>
      <c r="M99" s="885"/>
      <c r="N99" s="91"/>
      <c r="O99" s="134">
        <f>100/78.05</f>
        <v>1.2812299807815504</v>
      </c>
      <c r="P99" s="52" t="s">
        <v>533</v>
      </c>
      <c r="Q99" s="886">
        <f t="shared" si="3"/>
        <v>503422499.99999994</v>
      </c>
      <c r="R99" s="887"/>
      <c r="S99" s="888" t="s">
        <v>544</v>
      </c>
      <c r="T99" s="889"/>
      <c r="U99" s="890"/>
    </row>
    <row r="100" spans="2:21" ht="40.5" customHeight="1" x14ac:dyDescent="0.3">
      <c r="B100" s="191"/>
      <c r="C100" s="193"/>
      <c r="D100" s="882" t="s">
        <v>151</v>
      </c>
      <c r="E100" s="883"/>
      <c r="F100" s="99" t="s">
        <v>152</v>
      </c>
      <c r="G100" s="886">
        <v>16875000000</v>
      </c>
      <c r="H100" s="887"/>
      <c r="I100" s="200"/>
      <c r="J100" s="43"/>
      <c r="K100" s="43"/>
      <c r="L100" s="885">
        <v>43497</v>
      </c>
      <c r="M100" s="885"/>
      <c r="N100" s="91"/>
      <c r="O100" s="134">
        <f>100/78.05</f>
        <v>1.2812299807815504</v>
      </c>
      <c r="P100" s="52" t="s">
        <v>533</v>
      </c>
      <c r="Q100" s="886">
        <f t="shared" si="3"/>
        <v>13170937500</v>
      </c>
      <c r="R100" s="887"/>
      <c r="S100" s="888" t="s">
        <v>544</v>
      </c>
      <c r="T100" s="889"/>
      <c r="U100" s="890"/>
    </row>
    <row r="101" spans="2:21" ht="40.5" customHeight="1" x14ac:dyDescent="0.3">
      <c r="B101" s="191"/>
      <c r="C101" s="193"/>
      <c r="D101" s="882" t="s">
        <v>151</v>
      </c>
      <c r="E101" s="883"/>
      <c r="F101" s="99" t="s">
        <v>152</v>
      </c>
      <c r="G101" s="886">
        <v>9562500000</v>
      </c>
      <c r="H101" s="887"/>
      <c r="I101" s="200"/>
      <c r="J101" s="43"/>
      <c r="K101" s="43"/>
      <c r="L101" s="885">
        <v>43504</v>
      </c>
      <c r="M101" s="885"/>
      <c r="N101" s="91"/>
      <c r="O101" s="134">
        <f>100.6/78.05</f>
        <v>1.2889173606662396</v>
      </c>
      <c r="P101" s="52" t="s">
        <v>536</v>
      </c>
      <c r="Q101" s="886">
        <f t="shared" si="3"/>
        <v>7419017147.1172962</v>
      </c>
      <c r="R101" s="887"/>
      <c r="S101" s="888" t="s">
        <v>544</v>
      </c>
      <c r="T101" s="889"/>
      <c r="U101" s="890"/>
    </row>
    <row r="102" spans="2:21" ht="40.5" customHeight="1" x14ac:dyDescent="0.3">
      <c r="B102" s="191"/>
      <c r="C102" s="193"/>
      <c r="D102" s="882" t="s">
        <v>151</v>
      </c>
      <c r="E102" s="883"/>
      <c r="F102" s="99" t="s">
        <v>152</v>
      </c>
      <c r="G102" s="886">
        <v>9562500000</v>
      </c>
      <c r="H102" s="887"/>
      <c r="I102" s="200"/>
      <c r="J102" s="43"/>
      <c r="K102" s="43"/>
      <c r="L102" s="885">
        <v>43504</v>
      </c>
      <c r="M102" s="885"/>
      <c r="N102" s="91"/>
      <c r="O102" s="134">
        <f t="shared" ref="O102:O103" si="7">100.6/78.05</f>
        <v>1.2889173606662396</v>
      </c>
      <c r="P102" s="52" t="s">
        <v>536</v>
      </c>
      <c r="Q102" s="886">
        <f t="shared" si="3"/>
        <v>7419017147.1172962</v>
      </c>
      <c r="R102" s="887"/>
      <c r="S102" s="888" t="s">
        <v>544</v>
      </c>
      <c r="T102" s="889"/>
      <c r="U102" s="890"/>
    </row>
    <row r="103" spans="2:21" ht="40.5" customHeight="1" x14ac:dyDescent="0.3">
      <c r="B103" s="191"/>
      <c r="C103" s="193"/>
      <c r="D103" s="882" t="s">
        <v>151</v>
      </c>
      <c r="E103" s="883"/>
      <c r="F103" s="99" t="s">
        <v>152</v>
      </c>
      <c r="G103" s="886">
        <v>6375000004.9799995</v>
      </c>
      <c r="H103" s="887"/>
      <c r="I103" s="200"/>
      <c r="J103" s="43"/>
      <c r="K103" s="43"/>
      <c r="L103" s="885">
        <v>43522</v>
      </c>
      <c r="M103" s="885"/>
      <c r="N103" s="91"/>
      <c r="O103" s="134">
        <f t="shared" si="7"/>
        <v>1.2889173606662396</v>
      </c>
      <c r="P103" s="52" t="s">
        <v>536</v>
      </c>
      <c r="Q103" s="886">
        <f t="shared" si="3"/>
        <v>4946011435.275238</v>
      </c>
      <c r="R103" s="887"/>
      <c r="S103" s="888" t="s">
        <v>544</v>
      </c>
      <c r="T103" s="889"/>
      <c r="U103" s="890"/>
    </row>
    <row r="104" spans="2:21" ht="40.5" customHeight="1" x14ac:dyDescent="0.3">
      <c r="B104" s="191"/>
      <c r="C104" s="193"/>
      <c r="D104" s="882" t="s">
        <v>151</v>
      </c>
      <c r="E104" s="883"/>
      <c r="F104" s="99" t="s">
        <v>152</v>
      </c>
      <c r="G104" s="886">
        <v>18000000000</v>
      </c>
      <c r="H104" s="887"/>
      <c r="I104" s="200"/>
      <c r="J104" s="43"/>
      <c r="K104" s="43"/>
      <c r="L104" s="885">
        <v>43544</v>
      </c>
      <c r="M104" s="885"/>
      <c r="N104" s="91"/>
      <c r="O104" s="134">
        <f>101.18/78.05</f>
        <v>1.2963484945547727</v>
      </c>
      <c r="P104" s="52" t="s">
        <v>545</v>
      </c>
      <c r="Q104" s="886">
        <f t="shared" si="3"/>
        <v>13885155169.00573</v>
      </c>
      <c r="R104" s="887"/>
      <c r="S104" s="888" t="s">
        <v>544</v>
      </c>
      <c r="T104" s="889"/>
      <c r="U104" s="890"/>
    </row>
    <row r="105" spans="2:21" ht="40.5" customHeight="1" x14ac:dyDescent="0.3">
      <c r="B105" s="191"/>
      <c r="C105" s="193"/>
      <c r="D105" s="882" t="s">
        <v>151</v>
      </c>
      <c r="E105" s="883"/>
      <c r="F105" s="99" t="s">
        <v>152</v>
      </c>
      <c r="G105" s="886">
        <v>13500000000</v>
      </c>
      <c r="H105" s="887"/>
      <c r="I105" s="200"/>
      <c r="J105" s="43"/>
      <c r="K105" s="43"/>
      <c r="L105" s="885">
        <v>43546</v>
      </c>
      <c r="M105" s="885"/>
      <c r="N105" s="91"/>
      <c r="O105" s="134">
        <f>101.18/78.05</f>
        <v>1.2963484945547727</v>
      </c>
      <c r="P105" s="52" t="s">
        <v>545</v>
      </c>
      <c r="Q105" s="886">
        <f t="shared" si="3"/>
        <v>10413866376.754297</v>
      </c>
      <c r="R105" s="887"/>
      <c r="S105" s="888" t="s">
        <v>544</v>
      </c>
      <c r="T105" s="889"/>
      <c r="U105" s="890"/>
    </row>
    <row r="106" spans="2:21" ht="40.5" customHeight="1" x14ac:dyDescent="0.3">
      <c r="B106" s="191"/>
      <c r="C106" s="193"/>
      <c r="D106" s="882" t="s">
        <v>151</v>
      </c>
      <c r="E106" s="883"/>
      <c r="F106" s="99" t="s">
        <v>152</v>
      </c>
      <c r="G106" s="886">
        <v>8000000000</v>
      </c>
      <c r="H106" s="887"/>
      <c r="I106" s="200"/>
      <c r="J106" s="43"/>
      <c r="K106" s="43"/>
      <c r="L106" s="885">
        <v>43551</v>
      </c>
      <c r="M106" s="885"/>
      <c r="N106" s="91"/>
      <c r="O106" s="134">
        <f>101.18/78.05</f>
        <v>1.2963484945547727</v>
      </c>
      <c r="P106" s="52" t="s">
        <v>545</v>
      </c>
      <c r="Q106" s="886">
        <f t="shared" si="3"/>
        <v>6171180075.113658</v>
      </c>
      <c r="R106" s="887"/>
      <c r="S106" s="888" t="s">
        <v>544</v>
      </c>
      <c r="T106" s="889"/>
      <c r="U106" s="890"/>
    </row>
    <row r="107" spans="2:21" ht="40.5" customHeight="1" x14ac:dyDescent="0.3">
      <c r="B107" s="191"/>
      <c r="C107" s="193"/>
      <c r="D107" s="882" t="s">
        <v>151</v>
      </c>
      <c r="E107" s="883"/>
      <c r="F107" s="99" t="s">
        <v>152</v>
      </c>
      <c r="G107" s="886">
        <v>21527000000</v>
      </c>
      <c r="H107" s="887"/>
      <c r="I107" s="200"/>
      <c r="J107" s="43"/>
      <c r="K107" s="43"/>
      <c r="L107" s="885">
        <v>43570</v>
      </c>
      <c r="M107" s="885"/>
      <c r="N107" s="91"/>
      <c r="O107" s="134">
        <f>101.62/78.05</f>
        <v>1.3019859064702115</v>
      </c>
      <c r="P107" s="52" t="s">
        <v>549</v>
      </c>
      <c r="Q107" s="886">
        <f t="shared" si="3"/>
        <v>16533973135.209602</v>
      </c>
      <c r="R107" s="887"/>
      <c r="S107" s="888" t="s">
        <v>544</v>
      </c>
      <c r="T107" s="889"/>
      <c r="U107" s="890"/>
    </row>
    <row r="108" spans="2:21" ht="40.5" customHeight="1" x14ac:dyDescent="0.3">
      <c r="B108" s="191"/>
      <c r="C108" s="193"/>
      <c r="D108" s="882" t="s">
        <v>151</v>
      </c>
      <c r="E108" s="883"/>
      <c r="F108" s="99" t="s">
        <v>152</v>
      </c>
      <c r="G108" s="886">
        <v>11732000000</v>
      </c>
      <c r="H108" s="887"/>
      <c r="I108" s="200"/>
      <c r="J108" s="43"/>
      <c r="K108" s="43"/>
      <c r="L108" s="885">
        <v>43580</v>
      </c>
      <c r="M108" s="885"/>
      <c r="N108" s="91"/>
      <c r="O108" s="134">
        <f>101.62/78.05</f>
        <v>1.3019859064702115</v>
      </c>
      <c r="P108" s="52" t="s">
        <v>549</v>
      </c>
      <c r="Q108" s="886">
        <f t="shared" si="3"/>
        <v>9010850226.3333988</v>
      </c>
      <c r="R108" s="887"/>
      <c r="S108" s="888" t="s">
        <v>544</v>
      </c>
      <c r="T108" s="889"/>
      <c r="U108" s="890"/>
    </row>
    <row r="109" spans="2:21" ht="42" customHeight="1" x14ac:dyDescent="0.3">
      <c r="B109" s="191"/>
      <c r="C109" s="193"/>
      <c r="D109" s="882" t="s">
        <v>151</v>
      </c>
      <c r="E109" s="883"/>
      <c r="F109" s="99" t="s">
        <v>152</v>
      </c>
      <c r="G109" s="886">
        <v>4875000000</v>
      </c>
      <c r="H109" s="887"/>
      <c r="I109" s="200"/>
      <c r="J109" s="43"/>
      <c r="K109" s="43"/>
      <c r="L109" s="885">
        <v>43581</v>
      </c>
      <c r="M109" s="885"/>
      <c r="N109" s="91"/>
      <c r="O109" s="134">
        <f>101.62/78.05</f>
        <v>1.3019859064702115</v>
      </c>
      <c r="P109" s="52" t="s">
        <v>549</v>
      </c>
      <c r="Q109" s="886">
        <f t="shared" si="3"/>
        <v>3744280161.3855538</v>
      </c>
      <c r="R109" s="887"/>
      <c r="S109" s="888" t="s">
        <v>606</v>
      </c>
      <c r="T109" s="889"/>
      <c r="U109" s="890"/>
    </row>
    <row r="110" spans="2:21" ht="42" customHeight="1" x14ac:dyDescent="0.3">
      <c r="B110" s="191"/>
      <c r="C110" s="193"/>
      <c r="D110" s="882" t="s">
        <v>151</v>
      </c>
      <c r="E110" s="883"/>
      <c r="F110" s="99" t="s">
        <v>152</v>
      </c>
      <c r="G110" s="886">
        <v>3366000000</v>
      </c>
      <c r="H110" s="887"/>
      <c r="I110" s="200"/>
      <c r="J110" s="43"/>
      <c r="K110" s="43"/>
      <c r="L110" s="885">
        <v>43591</v>
      </c>
      <c r="M110" s="885"/>
      <c r="N110" s="91"/>
      <c r="O110" s="134">
        <f>102.12/78.05</f>
        <v>1.3083920563741192</v>
      </c>
      <c r="P110" s="52" t="s">
        <v>609</v>
      </c>
      <c r="Q110" s="886">
        <f t="shared" si="3"/>
        <v>2572623384.253819</v>
      </c>
      <c r="R110" s="887"/>
      <c r="S110" s="888" t="s">
        <v>606</v>
      </c>
      <c r="T110" s="889"/>
      <c r="U110" s="890"/>
    </row>
    <row r="111" spans="2:21" ht="31.5" customHeight="1" x14ac:dyDescent="0.3">
      <c r="B111" s="194"/>
      <c r="C111" s="194"/>
      <c r="D111" s="100" t="s">
        <v>236</v>
      </c>
      <c r="E111" s="99"/>
      <c r="F111" s="99"/>
      <c r="G111" s="891">
        <f>SUM(G15:H110)</f>
        <v>384347324524.47998</v>
      </c>
      <c r="H111" s="892"/>
      <c r="I111" s="200"/>
      <c r="J111" s="43"/>
      <c r="K111" s="43"/>
      <c r="L111" s="44"/>
      <c r="M111" s="44"/>
      <c r="N111" s="45"/>
      <c r="O111" s="45"/>
      <c r="P111" s="45"/>
      <c r="Q111" s="879">
        <f>SUM(Q15:R110)</f>
        <v>309017897125.14862</v>
      </c>
      <c r="R111" s="880"/>
      <c r="S111" s="79"/>
      <c r="T111" s="79"/>
      <c r="U111" s="80"/>
    </row>
    <row r="112" spans="2:21" ht="31.5" customHeight="1" x14ac:dyDescent="0.3">
      <c r="B112" s="244"/>
      <c r="C112" s="245"/>
      <c r="D112" s="882" t="s">
        <v>151</v>
      </c>
      <c r="E112" s="883"/>
      <c r="F112" s="99" t="s">
        <v>237</v>
      </c>
      <c r="G112" s="789">
        <v>578332629.87</v>
      </c>
      <c r="H112" s="789"/>
      <c r="I112" s="789"/>
      <c r="J112" s="884"/>
      <c r="K112" s="884"/>
      <c r="L112" s="885">
        <v>42278</v>
      </c>
      <c r="M112" s="885" t="s">
        <v>216</v>
      </c>
      <c r="N112" s="42"/>
      <c r="O112" s="78">
        <f>123.78/111.82</f>
        <v>1.1069576104453587</v>
      </c>
      <c r="P112" s="41" t="s">
        <v>238</v>
      </c>
      <c r="Q112" s="886">
        <f>+G112/O112</f>
        <v>522452372.53242362</v>
      </c>
      <c r="R112" s="887"/>
      <c r="S112" s="881"/>
      <c r="T112" s="881"/>
      <c r="U112" s="881"/>
    </row>
    <row r="113" spans="1:21" ht="31.5" customHeight="1" x14ac:dyDescent="0.3">
      <c r="B113" s="244"/>
      <c r="C113" s="245"/>
      <c r="D113" s="882" t="s">
        <v>151</v>
      </c>
      <c r="E113" s="883"/>
      <c r="F113" s="99" t="s">
        <v>237</v>
      </c>
      <c r="G113" s="789">
        <v>906673067.28999996</v>
      </c>
      <c r="H113" s="789"/>
      <c r="I113" s="789"/>
      <c r="J113" s="884"/>
      <c r="K113" s="884"/>
      <c r="L113" s="885">
        <v>42369</v>
      </c>
      <c r="M113" s="885" t="s">
        <v>216</v>
      </c>
      <c r="N113" s="42"/>
      <c r="O113" s="134">
        <f>125.37/111.82</f>
        <v>1.1211768914326596</v>
      </c>
      <c r="P113" s="41" t="s">
        <v>219</v>
      </c>
      <c r="Q113" s="886">
        <f>+G113/O113</f>
        <v>808679766.96472681</v>
      </c>
      <c r="R113" s="887"/>
      <c r="S113" s="881"/>
      <c r="T113" s="881"/>
      <c r="U113" s="881"/>
    </row>
    <row r="114" spans="1:21" ht="47.25" customHeight="1" x14ac:dyDescent="0.3">
      <c r="B114" s="197"/>
      <c r="C114" s="195" t="s">
        <v>776</v>
      </c>
      <c r="D114" s="101"/>
      <c r="E114" s="101"/>
      <c r="F114" s="101"/>
      <c r="G114" s="877">
        <f>+G111+G112+G113</f>
        <v>385832330221.63995</v>
      </c>
      <c r="H114" s="878"/>
      <c r="I114" s="46"/>
      <c r="J114" s="43"/>
      <c r="K114" s="43"/>
      <c r="L114" s="44"/>
      <c r="M114" s="44"/>
      <c r="N114" s="45"/>
      <c r="O114" s="45"/>
      <c r="P114" s="45"/>
      <c r="Q114" s="879">
        <f>+Q111+Q112+Q113</f>
        <v>310349029264.64575</v>
      </c>
      <c r="R114" s="880"/>
      <c r="S114" s="47"/>
      <c r="T114" s="47"/>
      <c r="U114" s="48"/>
    </row>
    <row r="115" spans="1:21" ht="31.5" customHeight="1" x14ac:dyDescent="0.3">
      <c r="B115" s="191"/>
      <c r="C115" s="192"/>
      <c r="D115" s="102"/>
      <c r="E115" s="102"/>
      <c r="F115" s="102"/>
      <c r="G115" s="132"/>
      <c r="H115" s="132"/>
      <c r="I115" s="132"/>
      <c r="J115" s="43"/>
      <c r="K115" s="43"/>
      <c r="L115" s="44"/>
      <c r="M115" s="44"/>
      <c r="N115" s="45"/>
      <c r="O115" s="45"/>
      <c r="P115" s="45"/>
      <c r="Q115" s="132"/>
      <c r="R115" s="132"/>
      <c r="S115" s="47"/>
      <c r="T115" s="47"/>
      <c r="U115" s="48"/>
    </row>
    <row r="116" spans="1:21" ht="31.5" customHeight="1" x14ac:dyDescent="0.3">
      <c r="A116" s="1" t="s">
        <v>777</v>
      </c>
      <c r="B116" s="347" t="s">
        <v>239</v>
      </c>
      <c r="C116" s="348"/>
      <c r="D116" s="348"/>
      <c r="E116" s="348"/>
      <c r="F116" s="348"/>
      <c r="G116" s="348"/>
      <c r="H116" s="348"/>
      <c r="I116" s="348"/>
      <c r="J116" s="348"/>
      <c r="K116" s="348"/>
      <c r="L116" s="348"/>
      <c r="M116" s="348"/>
      <c r="N116" s="348"/>
      <c r="O116" s="348"/>
      <c r="P116" s="348"/>
      <c r="Q116" s="348"/>
      <c r="R116" s="348"/>
      <c r="S116" s="348"/>
      <c r="T116" s="348"/>
      <c r="U116" s="349"/>
    </row>
    <row r="117" spans="1:21" x14ac:dyDescent="0.3">
      <c r="B117" s="808" t="s">
        <v>138</v>
      </c>
      <c r="C117" s="808"/>
      <c r="D117" s="809" t="s">
        <v>139</v>
      </c>
      <c r="E117" s="809"/>
      <c r="F117" s="809" t="s">
        <v>140</v>
      </c>
      <c r="G117" s="810" t="s">
        <v>141</v>
      </c>
      <c r="H117" s="810"/>
      <c r="I117" s="810"/>
      <c r="J117" s="810"/>
      <c r="K117" s="810"/>
      <c r="L117" s="810"/>
      <c r="M117" s="810"/>
      <c r="N117" s="810" t="s">
        <v>142</v>
      </c>
      <c r="O117" s="810"/>
      <c r="P117" s="810"/>
      <c r="Q117" s="810"/>
      <c r="R117" s="810"/>
      <c r="S117" s="810" t="s">
        <v>99</v>
      </c>
      <c r="T117" s="810"/>
      <c r="U117" s="810"/>
    </row>
    <row r="118" spans="1:21" ht="15" customHeight="1" x14ac:dyDescent="0.3">
      <c r="B118" s="808"/>
      <c r="C118" s="808"/>
      <c r="D118" s="809"/>
      <c r="E118" s="809"/>
      <c r="F118" s="809"/>
      <c r="G118" s="790" t="s">
        <v>143</v>
      </c>
      <c r="H118" s="809"/>
      <c r="I118" s="809"/>
      <c r="J118" s="790" t="s">
        <v>144</v>
      </c>
      <c r="K118" s="790"/>
      <c r="L118" s="790" t="s">
        <v>145</v>
      </c>
      <c r="M118" s="790"/>
      <c r="N118" s="201" t="s">
        <v>146</v>
      </c>
      <c r="O118" s="201" t="s">
        <v>147</v>
      </c>
      <c r="P118" s="201" t="s">
        <v>148</v>
      </c>
      <c r="Q118" s="790" t="s">
        <v>149</v>
      </c>
      <c r="R118" s="790"/>
      <c r="S118" s="810"/>
      <c r="T118" s="810"/>
      <c r="U118" s="810"/>
    </row>
    <row r="119" spans="1:21" ht="28.5" customHeight="1" x14ac:dyDescent="0.3">
      <c r="B119" s="244" t="s">
        <v>150</v>
      </c>
      <c r="C119" s="245"/>
      <c r="D119" s="418" t="s">
        <v>239</v>
      </c>
      <c r="E119" s="418"/>
      <c r="F119" s="99" t="s">
        <v>152</v>
      </c>
      <c r="G119" s="815">
        <v>1792505269</v>
      </c>
      <c r="H119" s="815"/>
      <c r="I119" s="815"/>
      <c r="J119" s="857" t="s">
        <v>153</v>
      </c>
      <c r="K119" s="857"/>
      <c r="L119" s="868">
        <v>42278</v>
      </c>
      <c r="M119" s="869"/>
      <c r="N119" s="204">
        <v>1630902678</v>
      </c>
      <c r="O119" s="78">
        <f>123.78/111.82</f>
        <v>1.1069576104453587</v>
      </c>
      <c r="P119" s="135" t="s">
        <v>169</v>
      </c>
      <c r="Q119" s="875">
        <f t="shared" ref="Q119:Q138" si="8">+G119/O119</f>
        <v>1619307959.1176279</v>
      </c>
      <c r="R119" s="876"/>
      <c r="S119" s="627" t="s">
        <v>240</v>
      </c>
      <c r="T119" s="627"/>
      <c r="U119" s="627"/>
    </row>
    <row r="120" spans="1:21" ht="27.75" customHeight="1" x14ac:dyDescent="0.3">
      <c r="B120" s="244" t="s">
        <v>154</v>
      </c>
      <c r="C120" s="245"/>
      <c r="D120" s="418" t="s">
        <v>239</v>
      </c>
      <c r="E120" s="418"/>
      <c r="F120" s="99" t="s">
        <v>152</v>
      </c>
      <c r="G120" s="815">
        <v>1805267351.8</v>
      </c>
      <c r="H120" s="815"/>
      <c r="I120" s="815"/>
      <c r="J120" s="857" t="s">
        <v>153</v>
      </c>
      <c r="K120" s="857"/>
      <c r="L120" s="868">
        <v>42311</v>
      </c>
      <c r="M120" s="869"/>
      <c r="N120" s="204">
        <v>1630902678</v>
      </c>
      <c r="O120" s="134">
        <f>124.62/111.82</f>
        <v>1.1144696834197818</v>
      </c>
      <c r="P120" s="136" t="s">
        <v>174</v>
      </c>
      <c r="Q120" s="794">
        <f>+G120/O120</f>
        <v>1619844288.8643556</v>
      </c>
      <c r="R120" s="795"/>
      <c r="S120" s="627" t="s">
        <v>240</v>
      </c>
      <c r="T120" s="627"/>
      <c r="U120" s="627"/>
    </row>
    <row r="121" spans="1:21" ht="27.75" customHeight="1" x14ac:dyDescent="0.3">
      <c r="B121" s="244" t="s">
        <v>154</v>
      </c>
      <c r="C121" s="245"/>
      <c r="D121" s="418" t="s">
        <v>239</v>
      </c>
      <c r="E121" s="418"/>
      <c r="F121" s="99" t="s">
        <v>152</v>
      </c>
      <c r="G121" s="815">
        <v>12313884</v>
      </c>
      <c r="H121" s="815"/>
      <c r="I121" s="815"/>
      <c r="J121" s="857" t="s">
        <v>153</v>
      </c>
      <c r="K121" s="857"/>
      <c r="L121" s="868">
        <v>42367</v>
      </c>
      <c r="M121" s="869"/>
      <c r="N121" s="204">
        <v>1630902678</v>
      </c>
      <c r="O121" s="134">
        <f>125.37/111.82</f>
        <v>1.1211768914326596</v>
      </c>
      <c r="P121" s="136" t="s">
        <v>176</v>
      </c>
      <c r="Q121" s="794">
        <f t="shared" ref="Q121" si="9">+G121/O121</f>
        <v>10982998.395788467</v>
      </c>
      <c r="R121" s="795"/>
      <c r="S121" s="627" t="s">
        <v>240</v>
      </c>
      <c r="T121" s="627"/>
      <c r="U121" s="627"/>
    </row>
    <row r="122" spans="1:21" ht="28.5" customHeight="1" x14ac:dyDescent="0.3">
      <c r="B122" s="244" t="s">
        <v>156</v>
      </c>
      <c r="C122" s="245"/>
      <c r="D122" s="418" t="s">
        <v>239</v>
      </c>
      <c r="E122" s="418"/>
      <c r="F122" s="99" t="s">
        <v>152</v>
      </c>
      <c r="G122" s="815">
        <v>1828541334</v>
      </c>
      <c r="H122" s="815"/>
      <c r="I122" s="815"/>
      <c r="J122" s="872" t="s">
        <v>241</v>
      </c>
      <c r="K122" s="872"/>
      <c r="L122" s="868">
        <v>42367</v>
      </c>
      <c r="M122" s="869"/>
      <c r="N122" s="204">
        <v>1630902678</v>
      </c>
      <c r="O122" s="134">
        <f>125.37/111.82</f>
        <v>1.1211768914326596</v>
      </c>
      <c r="P122" s="136" t="s">
        <v>176</v>
      </c>
      <c r="Q122" s="794">
        <f t="shared" si="8"/>
        <v>1630912434.9356306</v>
      </c>
      <c r="R122" s="795"/>
      <c r="S122" s="627" t="s">
        <v>240</v>
      </c>
      <c r="T122" s="627"/>
      <c r="U122" s="627"/>
    </row>
    <row r="123" spans="1:21" ht="27" customHeight="1" x14ac:dyDescent="0.3">
      <c r="B123" s="244" t="s">
        <v>158</v>
      </c>
      <c r="C123" s="245"/>
      <c r="D123" s="418" t="s">
        <v>239</v>
      </c>
      <c r="E123" s="418"/>
      <c r="F123" s="99" t="s">
        <v>152</v>
      </c>
      <c r="G123" s="815">
        <v>1839906750</v>
      </c>
      <c r="H123" s="815"/>
      <c r="I123" s="815"/>
      <c r="J123" s="873" t="s">
        <v>242</v>
      </c>
      <c r="K123" s="874"/>
      <c r="L123" s="868">
        <v>42387</v>
      </c>
      <c r="M123" s="869">
        <v>42387</v>
      </c>
      <c r="N123" s="204">
        <v>1630902678</v>
      </c>
      <c r="O123" s="134">
        <f>126.15/111.82</f>
        <v>1.1281523877660526</v>
      </c>
      <c r="P123" s="136" t="s">
        <v>181</v>
      </c>
      <c r="Q123" s="794">
        <f t="shared" si="8"/>
        <v>1630902677.6456599</v>
      </c>
      <c r="R123" s="795"/>
      <c r="S123" s="627" t="s">
        <v>240</v>
      </c>
      <c r="T123" s="627"/>
      <c r="U123" s="627"/>
    </row>
    <row r="124" spans="1:21" ht="27" customHeight="1" x14ac:dyDescent="0.3">
      <c r="B124" s="244" t="s">
        <v>158</v>
      </c>
      <c r="C124" s="245"/>
      <c r="D124" s="418" t="s">
        <v>239</v>
      </c>
      <c r="E124" s="418"/>
      <c r="F124" s="99" t="s">
        <v>152</v>
      </c>
      <c r="G124" s="815">
        <v>13080610</v>
      </c>
      <c r="H124" s="815"/>
      <c r="I124" s="815"/>
      <c r="J124" s="873" t="s">
        <v>242</v>
      </c>
      <c r="K124" s="874"/>
      <c r="L124" s="868">
        <v>42395</v>
      </c>
      <c r="M124" s="869">
        <v>42387</v>
      </c>
      <c r="N124" s="204">
        <v>0</v>
      </c>
      <c r="O124" s="134">
        <f>126.15/111.82</f>
        <v>1.1281523877660526</v>
      </c>
      <c r="P124" s="136" t="s">
        <v>181</v>
      </c>
      <c r="Q124" s="875">
        <f t="shared" si="8"/>
        <v>11594719.066191042</v>
      </c>
      <c r="R124" s="876"/>
      <c r="S124" s="627" t="s">
        <v>240</v>
      </c>
      <c r="T124" s="627"/>
      <c r="U124" s="627"/>
    </row>
    <row r="125" spans="1:21" ht="26.25" customHeight="1" x14ac:dyDescent="0.3">
      <c r="B125" s="244" t="s">
        <v>160</v>
      </c>
      <c r="C125" s="245"/>
      <c r="D125" s="418" t="s">
        <v>239</v>
      </c>
      <c r="E125" s="418"/>
      <c r="F125" s="99" t="s">
        <v>152</v>
      </c>
      <c r="G125" s="815">
        <v>1863680417</v>
      </c>
      <c r="H125" s="815"/>
      <c r="I125" s="815"/>
      <c r="J125" s="872" t="s">
        <v>243</v>
      </c>
      <c r="K125" s="872"/>
      <c r="L125" s="868">
        <v>42416</v>
      </c>
      <c r="M125" s="869">
        <v>42416</v>
      </c>
      <c r="N125" s="204">
        <v>1630902678</v>
      </c>
      <c r="O125" s="134">
        <f>127.78/111.82</f>
        <v>1.1427293865140404</v>
      </c>
      <c r="P125" s="136" t="s">
        <v>184</v>
      </c>
      <c r="Q125" s="794">
        <f t="shared" si="8"/>
        <v>1630902678.266865</v>
      </c>
      <c r="R125" s="795"/>
      <c r="S125" s="627" t="s">
        <v>244</v>
      </c>
      <c r="T125" s="627"/>
      <c r="U125" s="627"/>
    </row>
    <row r="126" spans="1:21" ht="26.25" customHeight="1" x14ac:dyDescent="0.3">
      <c r="B126" s="244" t="s">
        <v>162</v>
      </c>
      <c r="C126" s="245"/>
      <c r="D126" s="418" t="s">
        <v>239</v>
      </c>
      <c r="E126" s="418"/>
      <c r="F126" s="99" t="s">
        <v>152</v>
      </c>
      <c r="G126" s="815">
        <v>1887454082.99</v>
      </c>
      <c r="H126" s="815"/>
      <c r="I126" s="815"/>
      <c r="J126" s="873" t="s">
        <v>245</v>
      </c>
      <c r="K126" s="874"/>
      <c r="L126" s="868">
        <v>42445</v>
      </c>
      <c r="M126" s="869">
        <v>42445</v>
      </c>
      <c r="N126" s="204">
        <v>1630902678</v>
      </c>
      <c r="O126" s="134">
        <f>129.41/111.82</f>
        <v>1.1573063852620282</v>
      </c>
      <c r="P126" s="136" t="s">
        <v>188</v>
      </c>
      <c r="Q126" s="794">
        <f t="shared" si="8"/>
        <v>1630902677.9997048</v>
      </c>
      <c r="R126" s="795"/>
      <c r="S126" s="627" t="s">
        <v>240</v>
      </c>
      <c r="T126" s="627"/>
      <c r="U126" s="627"/>
    </row>
    <row r="127" spans="1:21" ht="27.75" customHeight="1" x14ac:dyDescent="0.3">
      <c r="B127" s="244" t="s">
        <v>164</v>
      </c>
      <c r="C127" s="245"/>
      <c r="D127" s="418" t="s">
        <v>239</v>
      </c>
      <c r="E127" s="418"/>
      <c r="F127" s="99" t="s">
        <v>152</v>
      </c>
      <c r="G127" s="815">
        <v>1905247870</v>
      </c>
      <c r="H127" s="815"/>
      <c r="I127" s="815"/>
      <c r="J127" s="873" t="s">
        <v>246</v>
      </c>
      <c r="K127" s="874"/>
      <c r="L127" s="868">
        <v>42474</v>
      </c>
      <c r="M127" s="869">
        <v>42474</v>
      </c>
      <c r="N127" s="204">
        <v>1630902678</v>
      </c>
      <c r="O127" s="134">
        <f>130.63/111.82</f>
        <v>1.1682167769629763</v>
      </c>
      <c r="P127" s="136" t="s">
        <v>193</v>
      </c>
      <c r="Q127" s="794">
        <f t="shared" si="8"/>
        <v>1630902677.9713693</v>
      </c>
      <c r="R127" s="795"/>
      <c r="S127" s="627" t="s">
        <v>244</v>
      </c>
      <c r="T127" s="627"/>
      <c r="U127" s="627"/>
    </row>
    <row r="128" spans="1:21" ht="27.75" customHeight="1" x14ac:dyDescent="0.3">
      <c r="B128" s="244" t="s">
        <v>166</v>
      </c>
      <c r="C128" s="245"/>
      <c r="D128" s="418" t="s">
        <v>239</v>
      </c>
      <c r="E128" s="418"/>
      <c r="F128" s="99" t="s">
        <v>152</v>
      </c>
      <c r="G128" s="815">
        <v>1914728166</v>
      </c>
      <c r="H128" s="815"/>
      <c r="I128" s="815"/>
      <c r="J128" s="872" t="s">
        <v>247</v>
      </c>
      <c r="K128" s="872"/>
      <c r="L128" s="868">
        <v>42506</v>
      </c>
      <c r="M128" s="869">
        <v>42506</v>
      </c>
      <c r="N128" s="204">
        <v>1630902678</v>
      </c>
      <c r="O128" s="134">
        <f>131.28/111.82</f>
        <v>1.1740296905741372</v>
      </c>
      <c r="P128" s="136" t="s">
        <v>198</v>
      </c>
      <c r="Q128" s="794">
        <f t="shared" si="8"/>
        <v>1630902677.6517365</v>
      </c>
      <c r="R128" s="795"/>
      <c r="S128" s="627" t="s">
        <v>244</v>
      </c>
      <c r="T128" s="627"/>
      <c r="U128" s="627"/>
    </row>
    <row r="129" spans="1:21" ht="29.25" customHeight="1" x14ac:dyDescent="0.3">
      <c r="B129" s="244" t="s">
        <v>248</v>
      </c>
      <c r="C129" s="245"/>
      <c r="D129" s="418" t="s">
        <v>239</v>
      </c>
      <c r="E129" s="418"/>
      <c r="F129" s="99" t="s">
        <v>152</v>
      </c>
      <c r="G129" s="815">
        <v>1924500164</v>
      </c>
      <c r="H129" s="815"/>
      <c r="I129" s="815"/>
      <c r="J129" s="873" t="s">
        <v>249</v>
      </c>
      <c r="K129" s="874"/>
      <c r="L129" s="868">
        <v>42535</v>
      </c>
      <c r="M129" s="869">
        <v>42535</v>
      </c>
      <c r="N129" s="204">
        <v>1630902678</v>
      </c>
      <c r="O129" s="134">
        <f>131.95/111.82</f>
        <v>1.1800214630656412</v>
      </c>
      <c r="P129" s="136" t="s">
        <v>201</v>
      </c>
      <c r="Q129" s="794">
        <f t="shared" si="8"/>
        <v>1630902677.8209929</v>
      </c>
      <c r="R129" s="795"/>
      <c r="S129" s="627" t="s">
        <v>244</v>
      </c>
      <c r="T129" s="627"/>
      <c r="U129" s="627"/>
    </row>
    <row r="130" spans="1:21" ht="29.25" customHeight="1" x14ac:dyDescent="0.3">
      <c r="B130" s="244" t="s">
        <v>250</v>
      </c>
      <c r="C130" s="245"/>
      <c r="D130" s="418" t="s">
        <v>239</v>
      </c>
      <c r="E130" s="418"/>
      <c r="F130" s="99" t="s">
        <v>152</v>
      </c>
      <c r="G130" s="815">
        <v>1933737765</v>
      </c>
      <c r="H130" s="815"/>
      <c r="I130" s="815"/>
      <c r="J130" s="870" t="s">
        <v>251</v>
      </c>
      <c r="K130" s="871"/>
      <c r="L130" s="868">
        <v>42558</v>
      </c>
      <c r="M130" s="869">
        <v>42558</v>
      </c>
      <c r="N130" s="204">
        <v>1630902678</v>
      </c>
      <c r="O130" s="134">
        <f>132.58/111.82</f>
        <v>1.1856555177964587</v>
      </c>
      <c r="P130" s="136" t="s">
        <v>204</v>
      </c>
      <c r="Q130" s="794">
        <f t="shared" si="8"/>
        <v>1630944010.2753053</v>
      </c>
      <c r="R130" s="795"/>
      <c r="S130" s="627" t="s">
        <v>244</v>
      </c>
      <c r="T130" s="627"/>
      <c r="U130" s="627"/>
    </row>
    <row r="131" spans="1:21" ht="22.5" customHeight="1" x14ac:dyDescent="0.3">
      <c r="B131" s="244" t="s">
        <v>252</v>
      </c>
      <c r="C131" s="245"/>
      <c r="D131" s="418" t="s">
        <v>239</v>
      </c>
      <c r="E131" s="418"/>
      <c r="F131" s="99" t="s">
        <v>152</v>
      </c>
      <c r="G131" s="815">
        <v>1946104392</v>
      </c>
      <c r="H131" s="815"/>
      <c r="I131" s="815"/>
      <c r="J131" s="872" t="s">
        <v>253</v>
      </c>
      <c r="K131" s="872"/>
      <c r="L131" s="868">
        <v>42593</v>
      </c>
      <c r="M131" s="869">
        <v>42593</v>
      </c>
      <c r="N131" s="204">
        <v>1630902678</v>
      </c>
      <c r="O131" s="134">
        <f>133.27/111.82</f>
        <v>1.1918261491683064</v>
      </c>
      <c r="P131" s="136" t="s">
        <v>207</v>
      </c>
      <c r="Q131" s="794">
        <f t="shared" si="8"/>
        <v>1632876064.4814284</v>
      </c>
      <c r="R131" s="795"/>
      <c r="S131" s="627" t="s">
        <v>240</v>
      </c>
      <c r="T131" s="627"/>
      <c r="U131" s="627"/>
    </row>
    <row r="132" spans="1:21" ht="42.75" customHeight="1" x14ac:dyDescent="0.3">
      <c r="B132" s="244" t="s">
        <v>254</v>
      </c>
      <c r="C132" s="245"/>
      <c r="D132" s="418" t="s">
        <v>239</v>
      </c>
      <c r="E132" s="418"/>
      <c r="F132" s="99" t="s">
        <v>152</v>
      </c>
      <c r="G132" s="815">
        <v>1937626728</v>
      </c>
      <c r="H132" s="815"/>
      <c r="I132" s="815"/>
      <c r="J132" s="873" t="s">
        <v>255</v>
      </c>
      <c r="K132" s="874"/>
      <c r="L132" s="868">
        <v>42626</v>
      </c>
      <c r="M132" s="869">
        <v>42626</v>
      </c>
      <c r="N132" s="204">
        <v>1630902678</v>
      </c>
      <c r="O132" s="134">
        <f>132.85/111.82</f>
        <v>1.1880701126810946</v>
      </c>
      <c r="P132" s="136" t="s">
        <v>208</v>
      </c>
      <c r="Q132" s="794">
        <f t="shared" si="8"/>
        <v>1630902677.6436582</v>
      </c>
      <c r="R132" s="795"/>
      <c r="S132" s="627" t="s">
        <v>244</v>
      </c>
      <c r="T132" s="627"/>
      <c r="U132" s="627"/>
    </row>
    <row r="133" spans="1:21" ht="31.5" customHeight="1" x14ac:dyDescent="0.3">
      <c r="B133" s="244" t="s">
        <v>256</v>
      </c>
      <c r="C133" s="245"/>
      <c r="D133" s="418" t="s">
        <v>239</v>
      </c>
      <c r="E133" s="418"/>
      <c r="F133" s="99" t="s">
        <v>152</v>
      </c>
      <c r="G133" s="815">
        <v>1936605773</v>
      </c>
      <c r="H133" s="815"/>
      <c r="I133" s="815"/>
      <c r="J133" s="873" t="s">
        <v>257</v>
      </c>
      <c r="K133" s="874"/>
      <c r="L133" s="868">
        <v>42650</v>
      </c>
      <c r="M133" s="869">
        <v>42650</v>
      </c>
      <c r="N133" s="204">
        <v>1630902678</v>
      </c>
      <c r="O133" s="134">
        <f>132.78/111.82</f>
        <v>1.1874441065998929</v>
      </c>
      <c r="P133" s="136" t="s">
        <v>209</v>
      </c>
      <c r="Q133" s="794">
        <f t="shared" si="8"/>
        <v>1630902677.6386502</v>
      </c>
      <c r="R133" s="795"/>
      <c r="S133" s="627" t="s">
        <v>244</v>
      </c>
      <c r="T133" s="627"/>
      <c r="U133" s="627"/>
    </row>
    <row r="134" spans="1:21" ht="34.5" customHeight="1" x14ac:dyDescent="0.3">
      <c r="B134" s="244" t="s">
        <v>258</v>
      </c>
      <c r="C134" s="245"/>
      <c r="D134" s="418" t="s">
        <v>239</v>
      </c>
      <c r="E134" s="418"/>
      <c r="F134" s="99" t="s">
        <v>152</v>
      </c>
      <c r="G134" s="850">
        <v>2008510175</v>
      </c>
      <c r="H134" s="851"/>
      <c r="I134" s="852"/>
      <c r="J134" s="872" t="s">
        <v>259</v>
      </c>
      <c r="K134" s="872"/>
      <c r="L134" s="868">
        <v>42913</v>
      </c>
      <c r="M134" s="869"/>
      <c r="N134" s="204">
        <v>1630902678</v>
      </c>
      <c r="O134" s="134">
        <f>137.71/111.82</f>
        <v>1.2315328206045431</v>
      </c>
      <c r="P134" s="136" t="s">
        <v>260</v>
      </c>
      <c r="Q134" s="794">
        <f t="shared" si="8"/>
        <v>1630902677.8629003</v>
      </c>
      <c r="R134" s="795"/>
      <c r="S134" s="627" t="s">
        <v>244</v>
      </c>
      <c r="T134" s="627"/>
      <c r="U134" s="627"/>
    </row>
    <row r="135" spans="1:21" ht="30.75" customHeight="1" x14ac:dyDescent="0.3">
      <c r="B135" s="244" t="s">
        <v>261</v>
      </c>
      <c r="C135" s="245"/>
      <c r="D135" s="418" t="s">
        <v>239</v>
      </c>
      <c r="E135" s="418"/>
      <c r="F135" s="99" t="s">
        <v>152</v>
      </c>
      <c r="G135" s="850">
        <v>2010843787</v>
      </c>
      <c r="H135" s="851"/>
      <c r="I135" s="852"/>
      <c r="J135" s="873" t="s">
        <v>262</v>
      </c>
      <c r="K135" s="874"/>
      <c r="L135" s="868">
        <v>42942</v>
      </c>
      <c r="M135" s="869"/>
      <c r="N135" s="204">
        <v>1630902678</v>
      </c>
      <c r="O135" s="134">
        <f>137.87/111.82</f>
        <v>1.2329636916472904</v>
      </c>
      <c r="P135" s="136" t="s">
        <v>263</v>
      </c>
      <c r="Q135" s="794">
        <f t="shared" si="8"/>
        <v>1630902678.3371291</v>
      </c>
      <c r="R135" s="795"/>
      <c r="S135" s="627" t="s">
        <v>244</v>
      </c>
      <c r="T135" s="627"/>
      <c r="U135" s="627"/>
    </row>
    <row r="136" spans="1:21" ht="32.25" customHeight="1" x14ac:dyDescent="0.3">
      <c r="B136" s="244" t="s">
        <v>264</v>
      </c>
      <c r="C136" s="245"/>
      <c r="D136" s="418" t="s">
        <v>239</v>
      </c>
      <c r="E136" s="418"/>
      <c r="F136" s="99" t="s">
        <v>152</v>
      </c>
      <c r="G136" s="850">
        <f>2010843787+1750209</f>
        <v>2012593996</v>
      </c>
      <c r="H136" s="851"/>
      <c r="I136" s="852"/>
      <c r="J136" s="873" t="s">
        <v>265</v>
      </c>
      <c r="K136" s="874"/>
      <c r="L136" s="868" t="s">
        <v>266</v>
      </c>
      <c r="M136" s="869"/>
      <c r="N136" s="204">
        <v>1630902678</v>
      </c>
      <c r="O136" s="134">
        <f>137.99/111.82</f>
        <v>1.2340368449293508</v>
      </c>
      <c r="P136" s="136" t="s">
        <v>267</v>
      </c>
      <c r="Q136" s="794">
        <f t="shared" si="8"/>
        <v>1630902678.6920791</v>
      </c>
      <c r="R136" s="795"/>
      <c r="S136" s="627" t="s">
        <v>244</v>
      </c>
      <c r="T136" s="627"/>
      <c r="U136" s="627"/>
    </row>
    <row r="137" spans="1:21" ht="30.75" customHeight="1" x14ac:dyDescent="0.3">
      <c r="B137" s="244" t="s">
        <v>268</v>
      </c>
      <c r="C137" s="245"/>
      <c r="D137" s="418" t="s">
        <v>239</v>
      </c>
      <c r="E137" s="418"/>
      <c r="F137" s="99" t="s">
        <v>152</v>
      </c>
      <c r="G137" s="850">
        <v>2013469099</v>
      </c>
      <c r="H137" s="851"/>
      <c r="I137" s="852"/>
      <c r="J137" s="872" t="s">
        <v>269</v>
      </c>
      <c r="K137" s="872"/>
      <c r="L137" s="868" t="s">
        <v>270</v>
      </c>
      <c r="M137" s="869"/>
      <c r="N137" s="204">
        <v>1630902678</v>
      </c>
      <c r="O137" s="134">
        <f>138.05/111.82</f>
        <v>1.2345734215703812</v>
      </c>
      <c r="P137" s="136" t="s">
        <v>271</v>
      </c>
      <c r="Q137" s="794">
        <f t="shared" si="8"/>
        <v>1630902677.6543279</v>
      </c>
      <c r="R137" s="795"/>
      <c r="S137" s="627" t="s">
        <v>244</v>
      </c>
      <c r="T137" s="627"/>
      <c r="U137" s="627"/>
    </row>
    <row r="138" spans="1:21" ht="27.75" customHeight="1" x14ac:dyDescent="0.3">
      <c r="B138" s="244" t="s">
        <v>272</v>
      </c>
      <c r="C138" s="245"/>
      <c r="D138" s="418" t="s">
        <v>239</v>
      </c>
      <c r="E138" s="418"/>
      <c r="F138" s="99" t="s">
        <v>152</v>
      </c>
      <c r="G138" s="850">
        <v>2013469099</v>
      </c>
      <c r="H138" s="851"/>
      <c r="I138" s="852"/>
      <c r="J138" s="870" t="s">
        <v>273</v>
      </c>
      <c r="K138" s="871"/>
      <c r="L138" s="868" t="s">
        <v>274</v>
      </c>
      <c r="M138" s="869"/>
      <c r="N138" s="204">
        <v>1630902678</v>
      </c>
      <c r="O138" s="134">
        <f>138.05/111.82</f>
        <v>1.2345734215703812</v>
      </c>
      <c r="P138" s="136" t="s">
        <v>271</v>
      </c>
      <c r="Q138" s="794">
        <f t="shared" si="8"/>
        <v>1630902677.6543279</v>
      </c>
      <c r="R138" s="795"/>
      <c r="S138" s="627" t="s">
        <v>244</v>
      </c>
      <c r="T138" s="627"/>
      <c r="U138" s="627"/>
    </row>
    <row r="139" spans="1:21" ht="27.75" customHeight="1" x14ac:dyDescent="0.3">
      <c r="B139" s="244" t="s">
        <v>490</v>
      </c>
      <c r="C139" s="245"/>
      <c r="D139" s="418" t="s">
        <v>239</v>
      </c>
      <c r="E139" s="418"/>
      <c r="F139" s="99" t="s">
        <v>152</v>
      </c>
      <c r="G139" s="850">
        <v>7470065162</v>
      </c>
      <c r="H139" s="851"/>
      <c r="I139" s="852"/>
      <c r="J139" s="870" t="s">
        <v>491</v>
      </c>
      <c r="K139" s="871"/>
      <c r="L139" s="868">
        <v>43354</v>
      </c>
      <c r="M139" s="869"/>
      <c r="N139" s="204"/>
      <c r="O139" s="134">
        <f>142.27/111.82</f>
        <v>1.2723126453228404</v>
      </c>
      <c r="P139" s="136" t="s">
        <v>637</v>
      </c>
      <c r="Q139" s="794">
        <f>+G139/O139</f>
        <v>5871249640.9280939</v>
      </c>
      <c r="R139" s="795"/>
      <c r="S139" s="627" t="s">
        <v>244</v>
      </c>
      <c r="T139" s="627"/>
      <c r="U139" s="627"/>
    </row>
    <row r="140" spans="1:21" ht="33.75" customHeight="1" x14ac:dyDescent="0.3">
      <c r="B140" s="244" t="s">
        <v>638</v>
      </c>
      <c r="C140" s="245"/>
      <c r="D140" s="418" t="s">
        <v>239</v>
      </c>
      <c r="E140" s="418"/>
      <c r="F140" s="99" t="s">
        <v>152</v>
      </c>
      <c r="G140" s="850">
        <v>9700000000</v>
      </c>
      <c r="H140" s="851"/>
      <c r="I140" s="852"/>
      <c r="J140" s="866" t="s">
        <v>611</v>
      </c>
      <c r="K140" s="867"/>
      <c r="L140" s="868">
        <v>43612</v>
      </c>
      <c r="M140" s="869"/>
      <c r="N140" s="204"/>
      <c r="O140" s="134">
        <f>102.12/78.05</f>
        <v>1.3083920563741192</v>
      </c>
      <c r="P140" s="136" t="s">
        <v>609</v>
      </c>
      <c r="Q140" s="794">
        <f>+G140/O140</f>
        <v>7413679984.3321581</v>
      </c>
      <c r="R140" s="795"/>
      <c r="S140" s="627" t="s">
        <v>612</v>
      </c>
      <c r="T140" s="627"/>
      <c r="U140" s="627"/>
    </row>
    <row r="141" spans="1:21" ht="23.25" customHeight="1" x14ac:dyDescent="0.3">
      <c r="B141" s="244" t="s">
        <v>844</v>
      </c>
      <c r="C141" s="245"/>
      <c r="D141" s="418" t="s">
        <v>239</v>
      </c>
      <c r="E141" s="418"/>
      <c r="F141" s="99" t="s">
        <v>152</v>
      </c>
      <c r="G141" s="850">
        <v>1461523051.4400001</v>
      </c>
      <c r="H141" s="851"/>
      <c r="I141" s="852"/>
      <c r="J141" s="866" t="s">
        <v>844</v>
      </c>
      <c r="K141" s="867"/>
      <c r="L141" s="868">
        <v>43857</v>
      </c>
      <c r="M141" s="869"/>
      <c r="N141" s="204"/>
      <c r="O141" s="134">
        <f>103.8/78.05</f>
        <v>1.3299167200512492</v>
      </c>
      <c r="P141" s="136" t="s">
        <v>845</v>
      </c>
      <c r="Q141" s="794">
        <f>+G141/O141</f>
        <v>1098958325.287977</v>
      </c>
      <c r="R141" s="795"/>
      <c r="S141" s="627" t="s">
        <v>844</v>
      </c>
      <c r="T141" s="627"/>
      <c r="U141" s="627"/>
    </row>
    <row r="142" spans="1:21" x14ac:dyDescent="0.3">
      <c r="A142" s="1" t="s">
        <v>778</v>
      </c>
      <c r="B142" s="347" t="s">
        <v>275</v>
      </c>
      <c r="C142" s="348"/>
      <c r="D142" s="348"/>
      <c r="E142" s="348"/>
      <c r="F142" s="348"/>
      <c r="G142" s="348"/>
      <c r="H142" s="348"/>
      <c r="I142" s="348"/>
      <c r="J142" s="348"/>
      <c r="K142" s="348"/>
      <c r="L142" s="348"/>
      <c r="M142" s="348"/>
      <c r="N142" s="348"/>
      <c r="O142" s="348"/>
      <c r="P142" s="348"/>
      <c r="Q142" s="348"/>
      <c r="R142" s="348"/>
      <c r="S142" s="348"/>
      <c r="T142" s="348"/>
      <c r="U142" s="349"/>
    </row>
    <row r="143" spans="1:21" ht="15" customHeight="1" x14ac:dyDescent="0.3">
      <c r="B143" s="808" t="s">
        <v>138</v>
      </c>
      <c r="C143" s="808"/>
      <c r="D143" s="809" t="s">
        <v>139</v>
      </c>
      <c r="E143" s="809"/>
      <c r="F143" s="809" t="s">
        <v>140</v>
      </c>
      <c r="G143" s="810" t="s">
        <v>141</v>
      </c>
      <c r="H143" s="810"/>
      <c r="I143" s="810"/>
      <c r="J143" s="810"/>
      <c r="K143" s="810"/>
      <c r="L143" s="810"/>
      <c r="M143" s="810"/>
      <c r="N143" s="810" t="s">
        <v>142</v>
      </c>
      <c r="O143" s="810"/>
      <c r="P143" s="810"/>
      <c r="Q143" s="810"/>
      <c r="R143" s="810"/>
      <c r="S143" s="810" t="s">
        <v>99</v>
      </c>
      <c r="T143" s="810"/>
      <c r="U143" s="810"/>
    </row>
    <row r="144" spans="1:21" ht="30.75" customHeight="1" x14ac:dyDescent="0.3">
      <c r="B144" s="808"/>
      <c r="C144" s="808"/>
      <c r="D144" s="809"/>
      <c r="E144" s="809"/>
      <c r="F144" s="809"/>
      <c r="G144" s="790" t="s">
        <v>143</v>
      </c>
      <c r="H144" s="809"/>
      <c r="I144" s="809"/>
      <c r="J144" s="790" t="s">
        <v>144</v>
      </c>
      <c r="K144" s="790"/>
      <c r="L144" s="790" t="s">
        <v>145</v>
      </c>
      <c r="M144" s="790"/>
      <c r="N144" s="201" t="s">
        <v>146</v>
      </c>
      <c r="O144" s="201" t="s">
        <v>147</v>
      </c>
      <c r="P144" s="201" t="s">
        <v>148</v>
      </c>
      <c r="Q144" s="790" t="s">
        <v>149</v>
      </c>
      <c r="R144" s="790"/>
      <c r="S144" s="810"/>
      <c r="T144" s="810"/>
      <c r="U144" s="810"/>
    </row>
    <row r="145" spans="1:21" ht="30.75" customHeight="1" x14ac:dyDescent="0.3">
      <c r="B145" s="244" t="s">
        <v>150</v>
      </c>
      <c r="C145" s="245"/>
      <c r="D145" s="783"/>
      <c r="E145" s="783"/>
      <c r="F145" s="99" t="s">
        <v>152</v>
      </c>
      <c r="G145" s="794">
        <v>4270238021</v>
      </c>
      <c r="H145" s="862"/>
      <c r="I145" s="795"/>
      <c r="J145" s="857" t="s">
        <v>153</v>
      </c>
      <c r="K145" s="857"/>
      <c r="L145" s="839" t="s">
        <v>276</v>
      </c>
      <c r="M145" s="793"/>
      <c r="N145" s="137">
        <v>3885265434</v>
      </c>
      <c r="O145" s="78">
        <f>123.78/111.82</f>
        <v>1.1069576104453587</v>
      </c>
      <c r="P145" s="135" t="s">
        <v>169</v>
      </c>
      <c r="Q145" s="815">
        <f>+G145/O145</f>
        <v>3857634638.1339469</v>
      </c>
      <c r="R145" s="815"/>
      <c r="S145" s="627" t="s">
        <v>244</v>
      </c>
      <c r="T145" s="627"/>
      <c r="U145" s="627"/>
    </row>
    <row r="146" spans="1:21" ht="31.5" customHeight="1" x14ac:dyDescent="0.3">
      <c r="B146" s="244" t="s">
        <v>150</v>
      </c>
      <c r="C146" s="245"/>
      <c r="D146" s="783"/>
      <c r="E146" s="783"/>
      <c r="F146" s="99" t="s">
        <v>152</v>
      </c>
      <c r="G146" s="794">
        <v>31161593</v>
      </c>
      <c r="H146" s="862"/>
      <c r="I146" s="795"/>
      <c r="J146" s="857" t="s">
        <v>153</v>
      </c>
      <c r="K146" s="857"/>
      <c r="L146" s="839" t="s">
        <v>277</v>
      </c>
      <c r="M146" s="793"/>
      <c r="N146" s="137"/>
      <c r="O146" s="134">
        <f>126.15/111.82</f>
        <v>1.1281523877660526</v>
      </c>
      <c r="P146" s="136" t="s">
        <v>181</v>
      </c>
      <c r="Q146" s="815">
        <f>+G146/O146</f>
        <v>27621794.128101464</v>
      </c>
      <c r="R146" s="815"/>
      <c r="S146" s="627" t="s">
        <v>244</v>
      </c>
      <c r="T146" s="627"/>
      <c r="U146" s="627"/>
    </row>
    <row r="147" spans="1:21" ht="31.5" customHeight="1" x14ac:dyDescent="0.3">
      <c r="B147" s="244" t="s">
        <v>154</v>
      </c>
      <c r="C147" s="245"/>
      <c r="D147" s="783"/>
      <c r="E147" s="783"/>
      <c r="F147" s="99" t="s">
        <v>152</v>
      </c>
      <c r="G147" s="794">
        <v>3890427652</v>
      </c>
      <c r="H147" s="862"/>
      <c r="I147" s="795"/>
      <c r="J147" s="857" t="s">
        <v>278</v>
      </c>
      <c r="K147" s="857"/>
      <c r="L147" s="839" t="s">
        <v>279</v>
      </c>
      <c r="M147" s="793"/>
      <c r="N147" s="137">
        <v>3330227513</v>
      </c>
      <c r="O147" s="134">
        <f>130.63/111.82</f>
        <v>1.1682167769629763</v>
      </c>
      <c r="P147" s="136" t="s">
        <v>193</v>
      </c>
      <c r="Q147" s="815">
        <f>+G147/O147</f>
        <v>3330227513.1795144</v>
      </c>
      <c r="R147" s="815"/>
      <c r="S147" s="627" t="s">
        <v>244</v>
      </c>
      <c r="T147" s="627"/>
      <c r="U147" s="627"/>
    </row>
    <row r="148" spans="1:21" ht="33" customHeight="1" x14ac:dyDescent="0.3">
      <c r="B148" s="244" t="s">
        <v>156</v>
      </c>
      <c r="C148" s="245"/>
      <c r="D148" s="783"/>
      <c r="E148" s="783"/>
      <c r="F148" s="99" t="s">
        <v>152</v>
      </c>
      <c r="G148" s="794">
        <v>3954459034</v>
      </c>
      <c r="H148" s="862"/>
      <c r="I148" s="795"/>
      <c r="J148" s="857" t="s">
        <v>280</v>
      </c>
      <c r="K148" s="857"/>
      <c r="L148" s="793" t="s">
        <v>281</v>
      </c>
      <c r="M148" s="793"/>
      <c r="N148" s="137">
        <v>3330227513</v>
      </c>
      <c r="O148" s="134">
        <f>132.78/111.82</f>
        <v>1.1874441065998929</v>
      </c>
      <c r="P148" s="136" t="s">
        <v>209</v>
      </c>
      <c r="Q148" s="815">
        <f>+G148/O148</f>
        <v>3330227513.0432291</v>
      </c>
      <c r="R148" s="815"/>
      <c r="S148" s="627" t="s">
        <v>244</v>
      </c>
      <c r="T148" s="627"/>
      <c r="U148" s="627"/>
    </row>
    <row r="149" spans="1:21" ht="25.5" customHeight="1" x14ac:dyDescent="0.3">
      <c r="B149" s="244" t="s">
        <v>158</v>
      </c>
      <c r="C149" s="245"/>
      <c r="D149" s="783"/>
      <c r="E149" s="783"/>
      <c r="F149" s="99" t="s">
        <v>152</v>
      </c>
      <c r="G149" s="863">
        <v>4092052050</v>
      </c>
      <c r="H149" s="864"/>
      <c r="I149" s="865"/>
      <c r="J149" s="857" t="s">
        <v>282</v>
      </c>
      <c r="K149" s="857"/>
      <c r="L149" s="839" t="s">
        <v>283</v>
      </c>
      <c r="M149" s="793"/>
      <c r="N149" s="137">
        <v>3330227513</v>
      </c>
      <c r="O149" s="134">
        <f t="shared" ref="O149" si="10">137.4/111.82</f>
        <v>1.2287605079592203</v>
      </c>
      <c r="P149" s="136" t="s">
        <v>284</v>
      </c>
      <c r="Q149" s="815">
        <f>+G149/O149</f>
        <v>3330227512.5982528</v>
      </c>
      <c r="R149" s="815"/>
      <c r="S149" s="627" t="s">
        <v>244</v>
      </c>
      <c r="T149" s="627"/>
      <c r="U149" s="627"/>
    </row>
    <row r="150" spans="1:21" ht="26.25" customHeight="1" x14ac:dyDescent="0.3">
      <c r="B150" s="191"/>
      <c r="C150" s="193"/>
      <c r="D150" s="611" t="s">
        <v>285</v>
      </c>
      <c r="E150" s="613"/>
      <c r="F150" s="99" t="s">
        <v>152</v>
      </c>
      <c r="G150" s="863">
        <v>32581947</v>
      </c>
      <c r="H150" s="864"/>
      <c r="I150" s="209"/>
      <c r="J150" s="858"/>
      <c r="K150" s="859"/>
      <c r="L150" s="860" t="s">
        <v>286</v>
      </c>
      <c r="M150" s="861"/>
      <c r="N150" s="137"/>
      <c r="O150" s="134">
        <f>137.87/111.82</f>
        <v>1.2329636916472904</v>
      </c>
      <c r="P150" s="136" t="s">
        <v>263</v>
      </c>
      <c r="Q150" s="794"/>
      <c r="R150" s="795"/>
      <c r="S150" s="627"/>
      <c r="T150" s="627"/>
      <c r="U150" s="627"/>
    </row>
    <row r="151" spans="1:21" ht="20.25" customHeight="1" x14ac:dyDescent="0.3">
      <c r="B151" s="244" t="s">
        <v>160</v>
      </c>
      <c r="C151" s="245"/>
      <c r="D151" s="783"/>
      <c r="E151" s="783"/>
      <c r="F151" s="99" t="s">
        <v>152</v>
      </c>
      <c r="G151" s="850">
        <v>4111410375</v>
      </c>
      <c r="H151" s="851"/>
      <c r="I151" s="852"/>
      <c r="J151" s="857" t="s">
        <v>287</v>
      </c>
      <c r="K151" s="857"/>
      <c r="L151" s="839" t="s">
        <v>288</v>
      </c>
      <c r="M151" s="793"/>
      <c r="N151" s="137">
        <v>3330227513</v>
      </c>
      <c r="O151" s="134">
        <f>138.05/111.82</f>
        <v>1.2345734215703812</v>
      </c>
      <c r="P151" s="136" t="s">
        <v>271</v>
      </c>
      <c r="Q151" s="815">
        <f>+G151/O151</f>
        <v>3330227512.7308941</v>
      </c>
      <c r="R151" s="815"/>
      <c r="S151" s="627" t="s">
        <v>244</v>
      </c>
      <c r="T151" s="627"/>
      <c r="U151" s="627"/>
    </row>
    <row r="152" spans="1:21" ht="15.75" customHeight="1" x14ac:dyDescent="0.3">
      <c r="B152" s="244" t="s">
        <v>162</v>
      </c>
      <c r="C152" s="245"/>
      <c r="D152" s="783"/>
      <c r="E152" s="783"/>
      <c r="F152" s="99" t="s">
        <v>152</v>
      </c>
      <c r="G152" s="850">
        <v>4200756490</v>
      </c>
      <c r="H152" s="851"/>
      <c r="I152" s="852"/>
      <c r="J152" s="857" t="s">
        <v>289</v>
      </c>
      <c r="K152" s="857"/>
      <c r="L152" s="839" t="s">
        <v>290</v>
      </c>
      <c r="M152" s="793"/>
      <c r="N152" s="137">
        <v>3330227513</v>
      </c>
      <c r="O152" s="134">
        <f>141.05/111.82</f>
        <v>1.2614022536218925</v>
      </c>
      <c r="P152" s="136" t="s">
        <v>291</v>
      </c>
      <c r="Q152" s="855">
        <f>G152/O152</f>
        <v>3330227513.0223322</v>
      </c>
      <c r="R152" s="855"/>
      <c r="S152" s="627" t="s">
        <v>244</v>
      </c>
      <c r="T152" s="627"/>
      <c r="U152" s="627"/>
    </row>
    <row r="153" spans="1:21" ht="30.75" customHeight="1" x14ac:dyDescent="0.3">
      <c r="B153" s="244" t="s">
        <v>164</v>
      </c>
      <c r="C153" s="245"/>
      <c r="D153" s="783"/>
      <c r="E153" s="783"/>
      <c r="F153" s="99" t="s">
        <v>152</v>
      </c>
      <c r="G153" s="850">
        <v>4243940445</v>
      </c>
      <c r="H153" s="851"/>
      <c r="I153" s="852"/>
      <c r="J153" s="857" t="s">
        <v>292</v>
      </c>
      <c r="K153" s="857"/>
      <c r="L153" s="823">
        <v>43384</v>
      </c>
      <c r="M153" s="856"/>
      <c r="N153" s="137">
        <v>3330227513</v>
      </c>
      <c r="O153" s="134">
        <f>142.5/111.82</f>
        <v>1.2743695224467895</v>
      </c>
      <c r="P153" s="136" t="s">
        <v>499</v>
      </c>
      <c r="Q153" s="855">
        <f>G153/O153</f>
        <v>3330227512.7010527</v>
      </c>
      <c r="R153" s="855"/>
      <c r="S153" s="627" t="s">
        <v>244</v>
      </c>
      <c r="T153" s="627"/>
      <c r="U153" s="627"/>
    </row>
    <row r="154" spans="1:21" ht="45" customHeight="1" x14ac:dyDescent="0.3">
      <c r="B154" s="244" t="s">
        <v>166</v>
      </c>
      <c r="C154" s="245"/>
      <c r="D154" s="783"/>
      <c r="E154" s="783"/>
      <c r="F154" s="99" t="s">
        <v>152</v>
      </c>
      <c r="G154" s="850">
        <v>4335995951</v>
      </c>
      <c r="H154" s="851"/>
      <c r="I154" s="852"/>
      <c r="J154" s="847" t="s">
        <v>293</v>
      </c>
      <c r="K154" s="847"/>
      <c r="L154" s="823">
        <v>43580</v>
      </c>
      <c r="M154" s="856"/>
      <c r="N154" s="137">
        <v>3330227513</v>
      </c>
      <c r="O154" s="134">
        <f>101.62/78.05</f>
        <v>1.3019859064702115</v>
      </c>
      <c r="P154" s="136" t="s">
        <v>549</v>
      </c>
      <c r="Q154" s="855">
        <f>G154/O154</f>
        <v>3330294075.7286949</v>
      </c>
      <c r="R154" s="855"/>
      <c r="S154" s="627" t="s">
        <v>607</v>
      </c>
      <c r="T154" s="627"/>
      <c r="U154" s="627"/>
    </row>
    <row r="155" spans="1:21" ht="40.5" hidden="1" customHeight="1" x14ac:dyDescent="0.3">
      <c r="B155" s="244" t="s">
        <v>248</v>
      </c>
      <c r="C155" s="245"/>
      <c r="D155" s="783"/>
      <c r="E155" s="783"/>
      <c r="F155" s="99" t="s">
        <v>152</v>
      </c>
      <c r="G155" s="850">
        <v>3687610549</v>
      </c>
      <c r="H155" s="851"/>
      <c r="I155" s="852"/>
      <c r="J155" s="847" t="s">
        <v>294</v>
      </c>
      <c r="K155" s="847"/>
      <c r="L155" s="853">
        <v>43748</v>
      </c>
      <c r="M155" s="854"/>
      <c r="N155" s="171">
        <v>2787313610</v>
      </c>
      <c r="O155" s="134">
        <f>103.26/78.05</f>
        <v>1.322998078155029</v>
      </c>
      <c r="P155" s="136" t="s">
        <v>741</v>
      </c>
      <c r="Q155" s="855">
        <f>G155/O155</f>
        <v>2787313609.8145456</v>
      </c>
      <c r="R155" s="855"/>
      <c r="S155" s="627" t="s">
        <v>244</v>
      </c>
      <c r="T155" s="627"/>
      <c r="U155" s="627"/>
    </row>
    <row r="156" spans="1:21" ht="30" hidden="1" customHeight="1" x14ac:dyDescent="0.3">
      <c r="B156" s="244" t="s">
        <v>250</v>
      </c>
      <c r="C156" s="245"/>
      <c r="D156" s="783"/>
      <c r="E156" s="783"/>
      <c r="F156" s="99" t="s">
        <v>152</v>
      </c>
      <c r="G156" s="627"/>
      <c r="H156" s="627"/>
      <c r="I156" s="627"/>
      <c r="J156" s="847" t="s">
        <v>295</v>
      </c>
      <c r="K156" s="847"/>
      <c r="L156" s="783"/>
      <c r="M156" s="783"/>
      <c r="N156" s="49">
        <v>2787313610</v>
      </c>
      <c r="O156" s="208"/>
      <c r="P156" s="50"/>
      <c r="Q156" s="848">
        <v>0</v>
      </c>
      <c r="R156" s="848"/>
      <c r="S156" s="627"/>
      <c r="T156" s="627"/>
      <c r="U156" s="627"/>
    </row>
    <row r="157" spans="1:21" ht="36" hidden="1" customHeight="1" x14ac:dyDescent="0.3">
      <c r="B157" s="244" t="s">
        <v>252</v>
      </c>
      <c r="C157" s="245"/>
      <c r="D157" s="783"/>
      <c r="E157" s="783"/>
      <c r="F157" s="99" t="s">
        <v>152</v>
      </c>
      <c r="G157" s="627"/>
      <c r="H157" s="627"/>
      <c r="I157" s="627"/>
      <c r="J157" s="847" t="s">
        <v>296</v>
      </c>
      <c r="K157" s="847"/>
      <c r="L157" s="783"/>
      <c r="M157" s="783"/>
      <c r="N157" s="49">
        <v>1848766139</v>
      </c>
      <c r="O157" s="208"/>
      <c r="P157" s="50"/>
      <c r="Q157" s="848">
        <v>0</v>
      </c>
      <c r="R157" s="848"/>
      <c r="S157" s="627"/>
      <c r="T157" s="627"/>
      <c r="U157" s="627"/>
    </row>
    <row r="158" spans="1:21" s="26" customFormat="1" ht="15" hidden="1" customHeight="1" x14ac:dyDescent="0.3">
      <c r="A158" s="1"/>
      <c r="B158" s="244" t="s">
        <v>254</v>
      </c>
      <c r="C158" s="245"/>
      <c r="D158" s="783"/>
      <c r="E158" s="783"/>
      <c r="F158" s="99" t="s">
        <v>152</v>
      </c>
      <c r="G158" s="627"/>
      <c r="H158" s="627"/>
      <c r="I158" s="627"/>
      <c r="J158" s="847" t="s">
        <v>297</v>
      </c>
      <c r="K158" s="847"/>
      <c r="L158" s="783"/>
      <c r="M158" s="783"/>
      <c r="N158" s="49">
        <v>1848766139</v>
      </c>
      <c r="O158" s="208"/>
      <c r="P158" s="50"/>
      <c r="Q158" s="848">
        <v>0</v>
      </c>
      <c r="R158" s="848"/>
      <c r="S158" s="627"/>
      <c r="T158" s="627"/>
      <c r="U158" s="627"/>
    </row>
    <row r="159" spans="1:21" s="26" customFormat="1" ht="28.5" customHeight="1" x14ac:dyDescent="0.3">
      <c r="B159" s="244" t="s">
        <v>256</v>
      </c>
      <c r="C159" s="245"/>
      <c r="D159" s="783"/>
      <c r="E159" s="783"/>
      <c r="F159" s="99" t="s">
        <v>152</v>
      </c>
      <c r="G159" s="627"/>
      <c r="H159" s="627"/>
      <c r="I159" s="627"/>
      <c r="J159" s="847" t="s">
        <v>298</v>
      </c>
      <c r="K159" s="847"/>
      <c r="L159" s="783"/>
      <c r="M159" s="783"/>
      <c r="N159" s="49">
        <v>2542964000</v>
      </c>
      <c r="O159" s="208"/>
      <c r="P159" s="50"/>
      <c r="Q159" s="849">
        <v>0</v>
      </c>
      <c r="R159" s="849"/>
      <c r="S159" s="627"/>
      <c r="T159" s="627"/>
      <c r="U159" s="627"/>
    </row>
    <row r="160" spans="1:21" x14ac:dyDescent="0.3">
      <c r="A160" s="26" t="s">
        <v>779</v>
      </c>
      <c r="B160" s="844" t="s">
        <v>299</v>
      </c>
      <c r="C160" s="845"/>
      <c r="D160" s="845"/>
      <c r="E160" s="845"/>
      <c r="F160" s="845"/>
      <c r="G160" s="845"/>
      <c r="H160" s="845"/>
      <c r="I160" s="845"/>
      <c r="J160" s="845"/>
      <c r="K160" s="845"/>
      <c r="L160" s="845"/>
      <c r="M160" s="845"/>
      <c r="N160" s="845"/>
      <c r="O160" s="845"/>
      <c r="P160" s="845"/>
      <c r="Q160" s="845"/>
      <c r="R160" s="845"/>
      <c r="S160" s="845"/>
      <c r="T160" s="845"/>
      <c r="U160" s="846"/>
    </row>
    <row r="161" spans="1:21" ht="15" customHeight="1" x14ac:dyDescent="0.3">
      <c r="B161" s="808" t="s">
        <v>138</v>
      </c>
      <c r="C161" s="808"/>
      <c r="D161" s="809" t="s">
        <v>139</v>
      </c>
      <c r="E161" s="809"/>
      <c r="F161" s="809" t="s">
        <v>140</v>
      </c>
      <c r="G161" s="810" t="s">
        <v>141</v>
      </c>
      <c r="H161" s="810"/>
      <c r="I161" s="810"/>
      <c r="J161" s="810"/>
      <c r="K161" s="810"/>
      <c r="L161" s="810"/>
      <c r="M161" s="810"/>
      <c r="N161" s="810" t="s">
        <v>142</v>
      </c>
      <c r="O161" s="810"/>
      <c r="P161" s="810"/>
      <c r="Q161" s="810"/>
      <c r="R161" s="810"/>
      <c r="S161" s="810" t="s">
        <v>99</v>
      </c>
      <c r="T161" s="810"/>
      <c r="U161" s="810"/>
    </row>
    <row r="162" spans="1:21" ht="36.75" customHeight="1" x14ac:dyDescent="0.3">
      <c r="B162" s="808"/>
      <c r="C162" s="808"/>
      <c r="D162" s="809"/>
      <c r="E162" s="809"/>
      <c r="F162" s="809"/>
      <c r="G162" s="790" t="s">
        <v>143</v>
      </c>
      <c r="H162" s="809"/>
      <c r="I162" s="809"/>
      <c r="J162" s="790" t="s">
        <v>144</v>
      </c>
      <c r="K162" s="790"/>
      <c r="L162" s="790" t="s">
        <v>145</v>
      </c>
      <c r="M162" s="790"/>
      <c r="N162" s="201" t="s">
        <v>146</v>
      </c>
      <c r="O162" s="201" t="s">
        <v>147</v>
      </c>
      <c r="P162" s="201" t="s">
        <v>148</v>
      </c>
      <c r="Q162" s="790" t="s">
        <v>149</v>
      </c>
      <c r="R162" s="790"/>
      <c r="S162" s="810"/>
      <c r="T162" s="810"/>
      <c r="U162" s="810"/>
    </row>
    <row r="163" spans="1:21" ht="36.75" customHeight="1" x14ac:dyDescent="0.3">
      <c r="B163" s="627" t="s">
        <v>150</v>
      </c>
      <c r="C163" s="627"/>
      <c r="D163" s="812" t="s">
        <v>520</v>
      </c>
      <c r="E163" s="783"/>
      <c r="F163" s="99" t="s">
        <v>152</v>
      </c>
      <c r="G163" s="813">
        <v>384680737</v>
      </c>
      <c r="H163" s="813"/>
      <c r="I163" s="813"/>
      <c r="J163" s="791" t="s">
        <v>153</v>
      </c>
      <c r="K163" s="791"/>
      <c r="L163" s="791" t="s">
        <v>168</v>
      </c>
      <c r="M163" s="791"/>
      <c r="N163" s="207">
        <v>350000000</v>
      </c>
      <c r="O163" s="78">
        <f>123.78/111.82</f>
        <v>1.1069576104453587</v>
      </c>
      <c r="P163" s="138" t="s">
        <v>169</v>
      </c>
      <c r="Q163" s="815">
        <f t="shared" ref="Q163:Q171" si="11">+G163/O163</f>
        <v>347511714.42349327</v>
      </c>
      <c r="R163" s="815"/>
      <c r="S163" s="627" t="s">
        <v>244</v>
      </c>
      <c r="T163" s="627"/>
      <c r="U163" s="627"/>
    </row>
    <row r="164" spans="1:21" ht="54.75" customHeight="1" x14ac:dyDescent="0.3">
      <c r="B164" s="627" t="s">
        <v>150</v>
      </c>
      <c r="C164" s="627"/>
      <c r="D164" s="812" t="s">
        <v>520</v>
      </c>
      <c r="E164" s="783"/>
      <c r="F164" s="99" t="s">
        <v>152</v>
      </c>
      <c r="G164" s="813">
        <v>2807165</v>
      </c>
      <c r="H164" s="813"/>
      <c r="I164" s="813"/>
      <c r="J164" s="791" t="s">
        <v>153</v>
      </c>
      <c r="K164" s="791"/>
      <c r="L164" s="791" t="s">
        <v>277</v>
      </c>
      <c r="M164" s="791"/>
      <c r="N164" s="207">
        <v>350000000</v>
      </c>
      <c r="O164" s="134">
        <f>126.15/111.82</f>
        <v>1.1281523877660526</v>
      </c>
      <c r="P164" s="139" t="s">
        <v>181</v>
      </c>
      <c r="Q164" s="815">
        <f t="shared" si="11"/>
        <v>2488285.297661514</v>
      </c>
      <c r="R164" s="815"/>
      <c r="S164" s="627" t="s">
        <v>244</v>
      </c>
      <c r="T164" s="627"/>
      <c r="U164" s="627"/>
    </row>
    <row r="165" spans="1:21" ht="81" customHeight="1" x14ac:dyDescent="0.3">
      <c r="B165" s="627" t="s">
        <v>154</v>
      </c>
      <c r="C165" s="627"/>
      <c r="D165" s="812" t="s">
        <v>520</v>
      </c>
      <c r="E165" s="783"/>
      <c r="F165" s="99" t="s">
        <v>152</v>
      </c>
      <c r="G165" s="813">
        <v>394853336</v>
      </c>
      <c r="H165" s="813"/>
      <c r="I165" s="813"/>
      <c r="J165" s="791" t="s">
        <v>300</v>
      </c>
      <c r="K165" s="791"/>
      <c r="L165" s="791" t="s">
        <v>301</v>
      </c>
      <c r="M165" s="791"/>
      <c r="N165" s="207">
        <v>350000000</v>
      </c>
      <c r="O165" s="134">
        <f>126.15/111.82</f>
        <v>1.1281523877660526</v>
      </c>
      <c r="P165" s="139" t="s">
        <v>184</v>
      </c>
      <c r="Q165" s="815">
        <f t="shared" si="11"/>
        <v>350000000.24986124</v>
      </c>
      <c r="R165" s="815"/>
      <c r="S165" s="627" t="s">
        <v>244</v>
      </c>
      <c r="T165" s="627"/>
      <c r="U165" s="627"/>
    </row>
    <row r="166" spans="1:21" ht="39.75" customHeight="1" x14ac:dyDescent="0.3">
      <c r="B166" s="627" t="s">
        <v>156</v>
      </c>
      <c r="C166" s="627"/>
      <c r="D166" s="812" t="s">
        <v>520</v>
      </c>
      <c r="E166" s="783"/>
      <c r="F166" s="99" t="s">
        <v>152</v>
      </c>
      <c r="G166" s="813">
        <v>417546056</v>
      </c>
      <c r="H166" s="813"/>
      <c r="I166" s="813"/>
      <c r="J166" s="791" t="s">
        <v>300</v>
      </c>
      <c r="K166" s="791"/>
      <c r="L166" s="791" t="s">
        <v>302</v>
      </c>
      <c r="M166" s="791"/>
      <c r="N166" s="207">
        <v>350000000</v>
      </c>
      <c r="O166" s="134">
        <f>133.4/111.82</f>
        <v>1.1929887318905386</v>
      </c>
      <c r="P166" s="139" t="s">
        <v>302</v>
      </c>
      <c r="Q166" s="815">
        <f t="shared" si="11"/>
        <v>349999999.86446768</v>
      </c>
      <c r="R166" s="815"/>
      <c r="S166" s="627" t="s">
        <v>244</v>
      </c>
      <c r="T166" s="627"/>
      <c r="U166" s="627"/>
    </row>
    <row r="167" spans="1:21" ht="53.25" customHeight="1" x14ac:dyDescent="0.3">
      <c r="B167" s="627" t="s">
        <v>158</v>
      </c>
      <c r="C167" s="627"/>
      <c r="D167" s="812" t="s">
        <v>520</v>
      </c>
      <c r="E167" s="783"/>
      <c r="F167" s="99" t="s">
        <v>152</v>
      </c>
      <c r="G167" s="813">
        <v>434604722</v>
      </c>
      <c r="H167" s="813"/>
      <c r="I167" s="813"/>
      <c r="J167" s="791" t="s">
        <v>300</v>
      </c>
      <c r="K167" s="791"/>
      <c r="L167" s="814">
        <v>43223</v>
      </c>
      <c r="M167" s="814"/>
      <c r="N167" s="207">
        <v>350000000</v>
      </c>
      <c r="O167" s="134">
        <f>141.05/111.82</f>
        <v>1.2614022536218925</v>
      </c>
      <c r="P167" s="139" t="s">
        <v>346</v>
      </c>
      <c r="Q167" s="815">
        <f t="shared" si="11"/>
        <v>344540943.02757883</v>
      </c>
      <c r="R167" s="815"/>
      <c r="S167" s="627" t="s">
        <v>244</v>
      </c>
      <c r="T167" s="627"/>
      <c r="U167" s="627"/>
    </row>
    <row r="168" spans="1:21" ht="58.5" customHeight="1" x14ac:dyDescent="0.3">
      <c r="B168" s="627" t="s">
        <v>448</v>
      </c>
      <c r="C168" s="627"/>
      <c r="D168" s="812" t="s">
        <v>520</v>
      </c>
      <c r="E168" s="783"/>
      <c r="F168" s="99" t="s">
        <v>152</v>
      </c>
      <c r="G168" s="813">
        <v>10047398</v>
      </c>
      <c r="H168" s="813"/>
      <c r="I168" s="813"/>
      <c r="J168" s="791" t="s">
        <v>300</v>
      </c>
      <c r="K168" s="791"/>
      <c r="L168" s="814">
        <v>43263</v>
      </c>
      <c r="M168" s="814"/>
      <c r="N168" s="207">
        <v>350000000</v>
      </c>
      <c r="O168" s="134">
        <f>142.06/111.82</f>
        <v>1.2704346270792346</v>
      </c>
      <c r="P168" s="139" t="s">
        <v>346</v>
      </c>
      <c r="Q168" s="815">
        <f t="shared" si="11"/>
        <v>7908630.4685344212</v>
      </c>
      <c r="R168" s="815"/>
      <c r="S168" s="627" t="s">
        <v>449</v>
      </c>
      <c r="T168" s="627"/>
      <c r="U168" s="627"/>
    </row>
    <row r="169" spans="1:21" ht="58.5" customHeight="1" x14ac:dyDescent="0.3">
      <c r="B169" s="627" t="s">
        <v>160</v>
      </c>
      <c r="C169" s="627"/>
      <c r="D169" s="812" t="s">
        <v>520</v>
      </c>
      <c r="E169" s="783"/>
      <c r="F169" s="99" t="s">
        <v>152</v>
      </c>
      <c r="G169" s="813">
        <v>446029333</v>
      </c>
      <c r="H169" s="813"/>
      <c r="I169" s="813"/>
      <c r="J169" s="791" t="s">
        <v>300</v>
      </c>
      <c r="K169" s="791"/>
      <c r="L169" s="814">
        <v>43399</v>
      </c>
      <c r="M169" s="814"/>
      <c r="N169" s="207">
        <v>350000000</v>
      </c>
      <c r="O169" s="134">
        <f>142.5/111.82</f>
        <v>1.2743695224467895</v>
      </c>
      <c r="P169" s="139" t="s">
        <v>499</v>
      </c>
      <c r="Q169" s="815">
        <f t="shared" si="11"/>
        <v>350000000.11270177</v>
      </c>
      <c r="R169" s="815"/>
      <c r="S169" s="627" t="s">
        <v>244</v>
      </c>
      <c r="T169" s="627"/>
      <c r="U169" s="627"/>
    </row>
    <row r="170" spans="1:21" ht="63" customHeight="1" x14ac:dyDescent="0.3">
      <c r="B170" s="627" t="s">
        <v>162</v>
      </c>
      <c r="C170" s="627"/>
      <c r="D170" s="812" t="s">
        <v>520</v>
      </c>
      <c r="E170" s="783"/>
      <c r="F170" s="99" t="s">
        <v>152</v>
      </c>
      <c r="G170" s="813">
        <v>477093543</v>
      </c>
      <c r="H170" s="813"/>
      <c r="I170" s="813"/>
      <c r="J170" s="791" t="s">
        <v>300</v>
      </c>
      <c r="K170" s="791"/>
      <c r="L170" s="814">
        <v>43445</v>
      </c>
      <c r="M170" s="814"/>
      <c r="N170" s="207">
        <v>350000000</v>
      </c>
      <c r="O170" s="134">
        <f>142.84/111.82</f>
        <v>1.2774101234126276</v>
      </c>
      <c r="P170" s="139" t="s">
        <v>516</v>
      </c>
      <c r="Q170" s="815">
        <f t="shared" si="11"/>
        <v>373485018.04998595</v>
      </c>
      <c r="R170" s="815"/>
      <c r="S170" s="627" t="s">
        <v>244</v>
      </c>
      <c r="T170" s="627"/>
      <c r="U170" s="627"/>
    </row>
    <row r="171" spans="1:21" ht="27" customHeight="1" x14ac:dyDescent="0.3">
      <c r="B171" s="627" t="s">
        <v>164</v>
      </c>
      <c r="C171" s="627"/>
      <c r="D171" s="812" t="s">
        <v>520</v>
      </c>
      <c r="E171" s="783"/>
      <c r="F171" s="99" t="s">
        <v>152</v>
      </c>
      <c r="G171" s="813">
        <v>463049327</v>
      </c>
      <c r="H171" s="813"/>
      <c r="I171" s="813"/>
      <c r="J171" s="791" t="s">
        <v>300</v>
      </c>
      <c r="K171" s="791"/>
      <c r="L171" s="814" t="s">
        <v>728</v>
      </c>
      <c r="M171" s="814"/>
      <c r="N171" s="207">
        <v>350000000</v>
      </c>
      <c r="O171" s="134">
        <f>103.26/78.05</f>
        <v>1.322998078155029</v>
      </c>
      <c r="P171" s="139" t="s">
        <v>718</v>
      </c>
      <c r="Q171" s="815">
        <f t="shared" si="11"/>
        <v>349999999.73222929</v>
      </c>
      <c r="R171" s="815"/>
      <c r="S171" s="627" t="s">
        <v>729</v>
      </c>
      <c r="T171" s="627"/>
      <c r="U171" s="627"/>
    </row>
    <row r="172" spans="1:21" ht="26.25" customHeight="1" x14ac:dyDescent="0.3">
      <c r="B172" s="130"/>
      <c r="C172" s="206"/>
      <c r="D172" s="176"/>
      <c r="E172" s="176"/>
      <c r="F172" s="103"/>
      <c r="G172" s="104"/>
      <c r="H172" s="104"/>
      <c r="I172" s="104"/>
      <c r="J172" s="105"/>
      <c r="K172" s="105"/>
      <c r="L172" s="105"/>
      <c r="M172" s="105"/>
      <c r="N172" s="104"/>
      <c r="O172" s="106"/>
      <c r="P172" s="107"/>
      <c r="Q172" s="205"/>
      <c r="R172" s="205"/>
      <c r="S172" s="206"/>
      <c r="T172" s="206"/>
      <c r="U172" s="206"/>
    </row>
    <row r="173" spans="1:21" ht="27.6" x14ac:dyDescent="0.3">
      <c r="A173" s="1" t="s">
        <v>521</v>
      </c>
      <c r="B173" s="413" t="s">
        <v>303</v>
      </c>
      <c r="C173" s="413"/>
      <c r="D173" s="413"/>
      <c r="E173" s="413"/>
      <c r="F173" s="413"/>
      <c r="G173" s="413"/>
      <c r="H173" s="413"/>
      <c r="I173" s="413"/>
      <c r="J173" s="413"/>
      <c r="K173" s="413"/>
      <c r="L173" s="413"/>
      <c r="M173" s="413"/>
      <c r="N173" s="413"/>
      <c r="O173" s="413"/>
      <c r="P173" s="413"/>
      <c r="Q173" s="413"/>
      <c r="R173" s="413"/>
      <c r="S173" s="413"/>
      <c r="T173" s="413"/>
      <c r="U173" s="413"/>
    </row>
    <row r="174" spans="1:21" ht="15" customHeight="1" x14ac:dyDescent="0.3">
      <c r="B174" s="808" t="s">
        <v>138</v>
      </c>
      <c r="C174" s="808"/>
      <c r="D174" s="809" t="s">
        <v>139</v>
      </c>
      <c r="E174" s="809"/>
      <c r="F174" s="809" t="s">
        <v>140</v>
      </c>
      <c r="G174" s="810" t="s">
        <v>141</v>
      </c>
      <c r="H174" s="810"/>
      <c r="I174" s="810"/>
      <c r="J174" s="810"/>
      <c r="K174" s="810"/>
      <c r="L174" s="810"/>
      <c r="M174" s="810"/>
      <c r="N174" s="810" t="s">
        <v>142</v>
      </c>
      <c r="O174" s="810"/>
      <c r="P174" s="810"/>
      <c r="Q174" s="810"/>
      <c r="R174" s="810"/>
      <c r="S174" s="810" t="s">
        <v>99</v>
      </c>
      <c r="T174" s="810"/>
      <c r="U174" s="810"/>
    </row>
    <row r="175" spans="1:21" ht="49.5" customHeight="1" x14ac:dyDescent="0.3">
      <c r="B175" s="808"/>
      <c r="C175" s="808"/>
      <c r="D175" s="809"/>
      <c r="E175" s="809"/>
      <c r="F175" s="809"/>
      <c r="G175" s="790" t="s">
        <v>143</v>
      </c>
      <c r="H175" s="809"/>
      <c r="I175" s="809"/>
      <c r="J175" s="790" t="s">
        <v>144</v>
      </c>
      <c r="K175" s="790"/>
      <c r="L175" s="790" t="s">
        <v>145</v>
      </c>
      <c r="M175" s="790"/>
      <c r="N175" s="201" t="s">
        <v>146</v>
      </c>
      <c r="O175" s="201" t="s">
        <v>147</v>
      </c>
      <c r="P175" s="201" t="s">
        <v>148</v>
      </c>
      <c r="Q175" s="790" t="s">
        <v>149</v>
      </c>
      <c r="R175" s="790"/>
      <c r="S175" s="810"/>
      <c r="T175" s="810"/>
      <c r="U175" s="810"/>
    </row>
    <row r="176" spans="1:21" ht="150" customHeight="1" x14ac:dyDescent="0.3">
      <c r="B176" s="627" t="s">
        <v>150</v>
      </c>
      <c r="C176" s="627"/>
      <c r="D176" s="812" t="s">
        <v>521</v>
      </c>
      <c r="E176" s="783"/>
      <c r="F176" s="99" t="s">
        <v>152</v>
      </c>
      <c r="G176" s="796">
        <v>310301163.36000001</v>
      </c>
      <c r="H176" s="796"/>
      <c r="I176" s="796"/>
      <c r="J176" s="791" t="s">
        <v>304</v>
      </c>
      <c r="K176" s="791"/>
      <c r="L176" s="839" t="s">
        <v>168</v>
      </c>
      <c r="M176" s="793"/>
      <c r="N176" s="207">
        <v>252000000</v>
      </c>
      <c r="O176" s="78">
        <f>123.78/111.82</f>
        <v>1.1069576104453587</v>
      </c>
      <c r="P176" s="138" t="s">
        <v>169</v>
      </c>
      <c r="Q176" s="815">
        <f>+G176/O176</f>
        <v>280318921.367872</v>
      </c>
      <c r="R176" s="815"/>
      <c r="S176" s="627" t="s">
        <v>244</v>
      </c>
      <c r="T176" s="627"/>
      <c r="U176" s="627"/>
    </row>
    <row r="177" spans="2:21" ht="147.75" customHeight="1" x14ac:dyDescent="0.3">
      <c r="B177" s="627" t="s">
        <v>154</v>
      </c>
      <c r="C177" s="627"/>
      <c r="D177" s="812" t="s">
        <v>521</v>
      </c>
      <c r="E177" s="783"/>
      <c r="F177" s="99" t="s">
        <v>152</v>
      </c>
      <c r="G177" s="796">
        <v>67589211</v>
      </c>
      <c r="H177" s="796">
        <v>69485724</v>
      </c>
      <c r="I177" s="796">
        <v>69485724</v>
      </c>
      <c r="J177" s="791" t="s">
        <v>305</v>
      </c>
      <c r="K177" s="791"/>
      <c r="L177" s="839" t="s">
        <v>306</v>
      </c>
      <c r="M177" s="793"/>
      <c r="N177" s="207">
        <v>60000000</v>
      </c>
      <c r="O177" s="134">
        <f>126.15/111.82</f>
        <v>1.1281523877660526</v>
      </c>
      <c r="P177" s="139" t="s">
        <v>181</v>
      </c>
      <c r="Q177" s="815">
        <f t="shared" ref="Q177:Q184" si="12">+G177/O177</f>
        <v>59911419.532461353</v>
      </c>
      <c r="R177" s="815"/>
      <c r="S177" s="627" t="s">
        <v>244</v>
      </c>
      <c r="T177" s="627"/>
      <c r="U177" s="627"/>
    </row>
    <row r="178" spans="2:21" ht="39" customHeight="1" x14ac:dyDescent="0.3">
      <c r="B178" s="627" t="s">
        <v>156</v>
      </c>
      <c r="C178" s="627"/>
      <c r="D178" s="812" t="s">
        <v>521</v>
      </c>
      <c r="E178" s="783"/>
      <c r="F178" s="99" t="s">
        <v>152</v>
      </c>
      <c r="G178" s="796">
        <v>1896513</v>
      </c>
      <c r="H178" s="796">
        <v>69485724</v>
      </c>
      <c r="I178" s="796">
        <v>69485724</v>
      </c>
      <c r="J178" s="791" t="s">
        <v>305</v>
      </c>
      <c r="K178" s="791"/>
      <c r="L178" s="839" t="s">
        <v>301</v>
      </c>
      <c r="M178" s="793"/>
      <c r="N178" s="207">
        <v>60000000</v>
      </c>
      <c r="O178" s="134">
        <f>126.15/111.82</f>
        <v>1.1281523877660526</v>
      </c>
      <c r="P178" s="139" t="s">
        <v>181</v>
      </c>
      <c r="Q178" s="815">
        <f t="shared" si="12"/>
        <v>1681078.7448275862</v>
      </c>
      <c r="R178" s="815"/>
      <c r="S178" s="627" t="s">
        <v>244</v>
      </c>
      <c r="T178" s="627"/>
      <c r="U178" s="627"/>
    </row>
    <row r="179" spans="2:21" ht="36" customHeight="1" x14ac:dyDescent="0.3">
      <c r="B179" s="627" t="s">
        <v>158</v>
      </c>
      <c r="C179" s="627"/>
      <c r="D179" s="812" t="s">
        <v>521</v>
      </c>
      <c r="E179" s="783"/>
      <c r="F179" s="99" t="s">
        <v>152</v>
      </c>
      <c r="G179" s="796">
        <v>71162374</v>
      </c>
      <c r="H179" s="796">
        <v>71162374</v>
      </c>
      <c r="I179" s="796">
        <v>71162374</v>
      </c>
      <c r="J179" s="791"/>
      <c r="K179" s="791"/>
      <c r="L179" s="839" t="s">
        <v>307</v>
      </c>
      <c r="M179" s="793"/>
      <c r="N179" s="207">
        <v>60000000</v>
      </c>
      <c r="O179" s="134">
        <f>132.58/111.82</f>
        <v>1.1856555177964587</v>
      </c>
      <c r="P179" s="139" t="s">
        <v>204</v>
      </c>
      <c r="Q179" s="815">
        <f t="shared" si="12"/>
        <v>60019434.761502482</v>
      </c>
      <c r="R179" s="815"/>
      <c r="S179" s="627" t="s">
        <v>244</v>
      </c>
      <c r="T179" s="627"/>
      <c r="U179" s="627"/>
    </row>
    <row r="180" spans="2:21" ht="52.5" customHeight="1" x14ac:dyDescent="0.3">
      <c r="B180" s="627" t="s">
        <v>160</v>
      </c>
      <c r="C180" s="627"/>
      <c r="D180" s="812" t="s">
        <v>521</v>
      </c>
      <c r="E180" s="783"/>
      <c r="F180" s="99" t="s">
        <v>152</v>
      </c>
      <c r="G180" s="796">
        <v>71579324</v>
      </c>
      <c r="H180" s="796">
        <v>71579324</v>
      </c>
      <c r="I180" s="796">
        <v>71579324</v>
      </c>
      <c r="J180" s="791" t="s">
        <v>308</v>
      </c>
      <c r="K180" s="791"/>
      <c r="L180" s="839" t="s">
        <v>309</v>
      </c>
      <c r="M180" s="793"/>
      <c r="N180" s="207">
        <v>60000000</v>
      </c>
      <c r="O180" s="134">
        <f>133.4/111.82</f>
        <v>1.1929887318905386</v>
      </c>
      <c r="P180" s="139" t="s">
        <v>217</v>
      </c>
      <c r="Q180" s="815">
        <f t="shared" si="12"/>
        <v>60000000.072563708</v>
      </c>
      <c r="R180" s="815"/>
      <c r="S180" s="627" t="s">
        <v>244</v>
      </c>
      <c r="T180" s="627"/>
      <c r="U180" s="627"/>
    </row>
    <row r="181" spans="2:21" ht="27.75" customHeight="1" x14ac:dyDescent="0.3">
      <c r="B181" s="627" t="s">
        <v>162</v>
      </c>
      <c r="C181" s="627"/>
      <c r="D181" s="812" t="s">
        <v>521</v>
      </c>
      <c r="E181" s="783"/>
      <c r="F181" s="99" t="s">
        <v>152</v>
      </c>
      <c r="G181" s="796">
        <v>300633160</v>
      </c>
      <c r="H181" s="796">
        <v>71579324</v>
      </c>
      <c r="I181" s="796">
        <v>71579324</v>
      </c>
      <c r="J181" s="791" t="s">
        <v>310</v>
      </c>
      <c r="K181" s="791"/>
      <c r="L181" s="839" t="s">
        <v>309</v>
      </c>
      <c r="M181" s="793"/>
      <c r="N181" s="207">
        <v>252000000</v>
      </c>
      <c r="O181" s="134">
        <f>133.4/111.82</f>
        <v>1.1929887318905386</v>
      </c>
      <c r="P181" s="139" t="s">
        <v>217</v>
      </c>
      <c r="Q181" s="815">
        <f t="shared" si="12"/>
        <v>251999999.63418287</v>
      </c>
      <c r="R181" s="815"/>
      <c r="S181" s="627" t="s">
        <v>244</v>
      </c>
      <c r="T181" s="627"/>
      <c r="U181" s="627"/>
    </row>
    <row r="182" spans="2:21" ht="22.5" customHeight="1" x14ac:dyDescent="0.3">
      <c r="B182" s="627" t="s">
        <v>164</v>
      </c>
      <c r="C182" s="627"/>
      <c r="D182" s="812" t="s">
        <v>521</v>
      </c>
      <c r="E182" s="783"/>
      <c r="F182" s="99" t="s">
        <v>152</v>
      </c>
      <c r="G182" s="796">
        <v>73891969</v>
      </c>
      <c r="H182" s="796">
        <v>71579324</v>
      </c>
      <c r="I182" s="796">
        <v>71579324</v>
      </c>
      <c r="J182" s="791" t="s">
        <v>311</v>
      </c>
      <c r="K182" s="791"/>
      <c r="L182" s="839" t="s">
        <v>312</v>
      </c>
      <c r="M182" s="793"/>
      <c r="N182" s="207">
        <v>60000000</v>
      </c>
      <c r="O182" s="134">
        <f>137.71/111.82</f>
        <v>1.2315328206045431</v>
      </c>
      <c r="P182" s="139" t="s">
        <v>313</v>
      </c>
      <c r="Q182" s="815">
        <f t="shared" si="12"/>
        <v>59999999.808147557</v>
      </c>
      <c r="R182" s="815"/>
      <c r="S182" s="627" t="s">
        <v>244</v>
      </c>
      <c r="T182" s="627"/>
      <c r="U182" s="627"/>
    </row>
    <row r="183" spans="2:21" ht="18.75" customHeight="1" x14ac:dyDescent="0.3">
      <c r="B183" s="627" t="s">
        <v>166</v>
      </c>
      <c r="C183" s="627"/>
      <c r="D183" s="812" t="s">
        <v>521</v>
      </c>
      <c r="E183" s="783"/>
      <c r="F183" s="99" t="s">
        <v>152</v>
      </c>
      <c r="G183" s="796">
        <v>74503666</v>
      </c>
      <c r="H183" s="796">
        <v>71579324</v>
      </c>
      <c r="I183" s="796">
        <v>71579324</v>
      </c>
      <c r="J183" s="791" t="s">
        <v>314</v>
      </c>
      <c r="K183" s="791"/>
      <c r="L183" s="839" t="s">
        <v>315</v>
      </c>
      <c r="M183" s="793"/>
      <c r="N183" s="207">
        <v>60000000</v>
      </c>
      <c r="O183" s="134">
        <f>138.85/111.82</f>
        <v>1.2417277767841173</v>
      </c>
      <c r="P183" s="139" t="s">
        <v>316</v>
      </c>
      <c r="Q183" s="815">
        <f t="shared" si="12"/>
        <v>59999999.511127122</v>
      </c>
      <c r="R183" s="815"/>
      <c r="S183" s="627" t="s">
        <v>317</v>
      </c>
      <c r="T183" s="627"/>
      <c r="U183" s="627"/>
    </row>
    <row r="184" spans="2:21" ht="18.75" customHeight="1" x14ac:dyDescent="0.3">
      <c r="B184" s="627" t="s">
        <v>248</v>
      </c>
      <c r="C184" s="627"/>
      <c r="D184" s="812" t="s">
        <v>521</v>
      </c>
      <c r="E184" s="783"/>
      <c r="F184" s="99" t="s">
        <v>152</v>
      </c>
      <c r="G184" s="796">
        <f>387419066-74503667</f>
        <v>312915399</v>
      </c>
      <c r="H184" s="796">
        <v>71579324</v>
      </c>
      <c r="I184" s="796">
        <v>71579324</v>
      </c>
      <c r="J184" s="791" t="s">
        <v>318</v>
      </c>
      <c r="K184" s="791"/>
      <c r="L184" s="839" t="s">
        <v>315</v>
      </c>
      <c r="M184" s="793"/>
      <c r="N184" s="207">
        <v>252000000</v>
      </c>
      <c r="O184" s="134">
        <f>138.85/111.82</f>
        <v>1.2417277767841173</v>
      </c>
      <c r="P184" s="139" t="s">
        <v>316</v>
      </c>
      <c r="Q184" s="815">
        <f t="shared" si="12"/>
        <v>251999999.39632699</v>
      </c>
      <c r="R184" s="815"/>
      <c r="S184" s="627" t="s">
        <v>319</v>
      </c>
      <c r="T184" s="627"/>
      <c r="U184" s="627"/>
    </row>
    <row r="185" spans="2:21" ht="15.75" customHeight="1" x14ac:dyDescent="0.3">
      <c r="B185" s="627" t="s">
        <v>250</v>
      </c>
      <c r="C185" s="627"/>
      <c r="D185" s="812" t="s">
        <v>521</v>
      </c>
      <c r="E185" s="783"/>
      <c r="F185" s="99" t="s">
        <v>152</v>
      </c>
      <c r="G185" s="822">
        <v>76344124.489999995</v>
      </c>
      <c r="H185" s="796">
        <v>71579324</v>
      </c>
      <c r="I185" s="796">
        <v>71579324</v>
      </c>
      <c r="J185" s="791" t="s">
        <v>468</v>
      </c>
      <c r="K185" s="791"/>
      <c r="L185" s="823">
        <v>43305</v>
      </c>
      <c r="M185" s="793"/>
      <c r="N185" s="207">
        <v>60000000</v>
      </c>
      <c r="O185" s="134">
        <f>142.28/111.82</f>
        <v>1.272402074763012</v>
      </c>
      <c r="P185" s="139" t="s">
        <v>469</v>
      </c>
      <c r="Q185" s="815">
        <f>+G185/O185</f>
        <v>60000000.003315993</v>
      </c>
      <c r="R185" s="815"/>
      <c r="S185" s="627" t="s">
        <v>317</v>
      </c>
      <c r="T185" s="627"/>
      <c r="U185" s="627"/>
    </row>
    <row r="186" spans="2:21" ht="15.75" customHeight="1" x14ac:dyDescent="0.3">
      <c r="B186" s="627" t="s">
        <v>252</v>
      </c>
      <c r="C186" s="627"/>
      <c r="D186" s="812" t="s">
        <v>521</v>
      </c>
      <c r="E186" s="783"/>
      <c r="F186" s="99" t="s">
        <v>152</v>
      </c>
      <c r="G186" s="822">
        <v>398551959</v>
      </c>
      <c r="H186" s="796">
        <v>71579324</v>
      </c>
      <c r="I186" s="796">
        <v>71579324</v>
      </c>
      <c r="J186" s="791" t="s">
        <v>530</v>
      </c>
      <c r="K186" s="791"/>
      <c r="L186" s="823">
        <v>43445</v>
      </c>
      <c r="M186" s="793"/>
      <c r="N186" s="207">
        <f>60000000+252000000</f>
        <v>312000000</v>
      </c>
      <c r="O186" s="134">
        <f>142.84/111.82</f>
        <v>1.2774101234126276</v>
      </c>
      <c r="P186" s="139" t="s">
        <v>522</v>
      </c>
      <c r="Q186" s="815">
        <f>+G186/O186</f>
        <v>312000000.38770646</v>
      </c>
      <c r="R186" s="815"/>
      <c r="S186" s="627" t="s">
        <v>244</v>
      </c>
      <c r="T186" s="627"/>
      <c r="U186" s="627"/>
    </row>
    <row r="187" spans="2:21" ht="15.75" customHeight="1" x14ac:dyDescent="0.3">
      <c r="B187" s="627" t="s">
        <v>254</v>
      </c>
      <c r="C187" s="627"/>
      <c r="D187" s="812" t="s">
        <v>521</v>
      </c>
      <c r="E187" s="783"/>
      <c r="F187" s="99" t="s">
        <v>152</v>
      </c>
      <c r="G187" s="822">
        <v>79133889</v>
      </c>
      <c r="H187" s="796">
        <v>71579324</v>
      </c>
      <c r="I187" s="796">
        <v>71579324</v>
      </c>
      <c r="J187" s="791" t="s">
        <v>639</v>
      </c>
      <c r="K187" s="791"/>
      <c r="L187" s="823">
        <v>43686</v>
      </c>
      <c r="M187" s="793"/>
      <c r="N187" s="207">
        <v>60000000</v>
      </c>
      <c r="O187" s="134">
        <f>102.71/78.05</f>
        <v>1.3159513132607303</v>
      </c>
      <c r="P187" s="139" t="s">
        <v>640</v>
      </c>
      <c r="Q187" s="815">
        <f>+G187/O187</f>
        <v>60134359.2293837</v>
      </c>
      <c r="R187" s="815"/>
      <c r="S187" s="627" t="s">
        <v>317</v>
      </c>
      <c r="T187" s="627"/>
      <c r="U187" s="627"/>
    </row>
    <row r="188" spans="2:21" ht="15.75" customHeight="1" x14ac:dyDescent="0.3">
      <c r="B188" s="627" t="s">
        <v>256</v>
      </c>
      <c r="C188" s="627"/>
      <c r="D188" s="812" t="s">
        <v>521</v>
      </c>
      <c r="E188" s="783"/>
      <c r="F188" s="99" t="s">
        <v>152</v>
      </c>
      <c r="G188" s="822">
        <v>333395516</v>
      </c>
      <c r="H188" s="796">
        <v>71579324</v>
      </c>
      <c r="I188" s="796">
        <v>71579324</v>
      </c>
      <c r="J188" s="791" t="s">
        <v>730</v>
      </c>
      <c r="K188" s="791"/>
      <c r="L188" s="823">
        <v>43748</v>
      </c>
      <c r="M188" s="793"/>
      <c r="N188" s="207">
        <v>252000000</v>
      </c>
      <c r="O188" s="134">
        <f>103.26/78.05</f>
        <v>1.322998078155029</v>
      </c>
      <c r="P188" s="139" t="s">
        <v>718</v>
      </c>
      <c r="Q188" s="815">
        <f>+G188/O188</f>
        <v>252000000.23048612</v>
      </c>
      <c r="R188" s="815"/>
      <c r="S188" s="627" t="s">
        <v>731</v>
      </c>
      <c r="T188" s="627"/>
      <c r="U188" s="627"/>
    </row>
    <row r="189" spans="2:21" ht="15" x14ac:dyDescent="0.3">
      <c r="B189" s="627" t="s">
        <v>258</v>
      </c>
      <c r="C189" s="627"/>
      <c r="D189" s="812" t="s">
        <v>521</v>
      </c>
      <c r="E189" s="783"/>
      <c r="F189" s="99" t="s">
        <v>152</v>
      </c>
      <c r="G189" s="822">
        <v>79795004</v>
      </c>
      <c r="H189" s="796"/>
      <c r="I189" s="175"/>
      <c r="J189" s="791" t="s">
        <v>768</v>
      </c>
      <c r="K189" s="791"/>
      <c r="L189" s="823">
        <v>43844</v>
      </c>
      <c r="M189" s="793"/>
      <c r="N189" s="207">
        <v>60000000</v>
      </c>
      <c r="O189" s="134">
        <f>103.8/78.05</f>
        <v>1.3299167200512492</v>
      </c>
      <c r="P189" s="139" t="s">
        <v>769</v>
      </c>
      <c r="Q189" s="815">
        <f>+G189/O189</f>
        <v>60000000.599229291</v>
      </c>
      <c r="R189" s="815"/>
      <c r="S189" s="627" t="s">
        <v>317</v>
      </c>
      <c r="T189" s="627"/>
      <c r="U189" s="627"/>
    </row>
    <row r="190" spans="2:21" ht="14.4" x14ac:dyDescent="0.3">
      <c r="B190" s="206"/>
      <c r="C190" s="206"/>
      <c r="D190" s="176"/>
      <c r="E190" s="176"/>
      <c r="F190" s="103"/>
      <c r="G190" s="108"/>
      <c r="H190" s="108"/>
      <c r="I190" s="108"/>
      <c r="J190" s="105"/>
      <c r="K190" s="105"/>
      <c r="L190" s="109"/>
      <c r="M190" s="176"/>
      <c r="N190" s="104"/>
      <c r="O190" s="106"/>
      <c r="P190" s="107"/>
      <c r="Q190" s="205"/>
      <c r="R190" s="205"/>
      <c r="S190" s="206"/>
      <c r="T190" s="206"/>
      <c r="U190" s="206"/>
    </row>
    <row r="192" spans="2:21" ht="15" customHeight="1" x14ac:dyDescent="0.3"/>
    <row r="193" spans="1:26" x14ac:dyDescent="0.3">
      <c r="A193" s="1" t="s">
        <v>780</v>
      </c>
      <c r="B193" s="844" t="s">
        <v>320</v>
      </c>
      <c r="C193" s="845"/>
      <c r="D193" s="845"/>
      <c r="E193" s="845"/>
      <c r="F193" s="845"/>
      <c r="G193" s="845"/>
      <c r="H193" s="845"/>
      <c r="I193" s="845"/>
      <c r="J193" s="845"/>
      <c r="K193" s="845"/>
      <c r="L193" s="845"/>
      <c r="M193" s="845"/>
      <c r="N193" s="845"/>
      <c r="O193" s="845"/>
      <c r="P193" s="845"/>
      <c r="Q193" s="845"/>
      <c r="R193" s="845"/>
      <c r="S193" s="845"/>
      <c r="T193" s="845"/>
      <c r="U193" s="846"/>
    </row>
    <row r="194" spans="1:26" ht="15" customHeight="1" x14ac:dyDescent="0.3">
      <c r="B194" s="808" t="s">
        <v>138</v>
      </c>
      <c r="C194" s="808"/>
      <c r="D194" s="809" t="s">
        <v>139</v>
      </c>
      <c r="E194" s="809"/>
      <c r="F194" s="809" t="s">
        <v>140</v>
      </c>
      <c r="G194" s="810" t="s">
        <v>141</v>
      </c>
      <c r="H194" s="810"/>
      <c r="I194" s="810"/>
      <c r="J194" s="810"/>
      <c r="K194" s="810"/>
      <c r="L194" s="810"/>
      <c r="M194" s="810"/>
      <c r="N194" s="810" t="s">
        <v>142</v>
      </c>
      <c r="O194" s="810"/>
      <c r="P194" s="810"/>
      <c r="Q194" s="810"/>
      <c r="R194" s="810"/>
      <c r="S194" s="810" t="s">
        <v>99</v>
      </c>
      <c r="T194" s="810"/>
      <c r="U194" s="810"/>
    </row>
    <row r="195" spans="1:26" ht="15.75" customHeight="1" x14ac:dyDescent="0.3">
      <c r="B195" s="808"/>
      <c r="C195" s="808"/>
      <c r="D195" s="809"/>
      <c r="E195" s="809"/>
      <c r="F195" s="809"/>
      <c r="G195" s="790" t="s">
        <v>143</v>
      </c>
      <c r="H195" s="809"/>
      <c r="I195" s="809"/>
      <c r="J195" s="790" t="s">
        <v>144</v>
      </c>
      <c r="K195" s="790"/>
      <c r="L195" s="790" t="s">
        <v>145</v>
      </c>
      <c r="M195" s="790"/>
      <c r="N195" s="201" t="s">
        <v>146</v>
      </c>
      <c r="O195" s="201" t="s">
        <v>147</v>
      </c>
      <c r="P195" s="201" t="s">
        <v>148</v>
      </c>
      <c r="Q195" s="790" t="s">
        <v>149</v>
      </c>
      <c r="R195" s="790"/>
      <c r="S195" s="810"/>
      <c r="T195" s="810"/>
      <c r="U195" s="810"/>
    </row>
    <row r="196" spans="1:26" ht="15.75" customHeight="1" x14ac:dyDescent="0.3">
      <c r="B196" s="244" t="s">
        <v>150</v>
      </c>
      <c r="C196" s="245"/>
      <c r="D196" s="783"/>
      <c r="E196" s="783"/>
      <c r="F196" s="99" t="s">
        <v>152</v>
      </c>
      <c r="G196" s="796">
        <v>1137653386</v>
      </c>
      <c r="H196" s="796"/>
      <c r="I196" s="796"/>
      <c r="J196" s="791" t="s">
        <v>321</v>
      </c>
      <c r="K196" s="791"/>
      <c r="L196" s="839" t="s">
        <v>322</v>
      </c>
      <c r="M196" s="793"/>
      <c r="N196" s="137">
        <v>923770253.59000003</v>
      </c>
      <c r="O196" s="78">
        <f>137.71/111.82</f>
        <v>1.2315328206045431</v>
      </c>
      <c r="P196" s="135" t="s">
        <v>260</v>
      </c>
      <c r="Q196" s="794">
        <f t="shared" ref="Q196:Q218" si="13">+G196/O196</f>
        <v>923770253.59465539</v>
      </c>
      <c r="R196" s="795"/>
      <c r="S196" s="627" t="s">
        <v>244</v>
      </c>
      <c r="T196" s="627"/>
      <c r="U196" s="627"/>
    </row>
    <row r="197" spans="1:26" ht="15" customHeight="1" x14ac:dyDescent="0.3">
      <c r="B197" s="244" t="s">
        <v>154</v>
      </c>
      <c r="C197" s="245"/>
      <c r="D197" s="783"/>
      <c r="E197" s="783"/>
      <c r="F197" s="99" t="s">
        <v>152</v>
      </c>
      <c r="G197" s="796">
        <v>1138975183</v>
      </c>
      <c r="H197" s="796"/>
      <c r="I197" s="796"/>
      <c r="J197" s="791" t="s">
        <v>323</v>
      </c>
      <c r="K197" s="791"/>
      <c r="L197" s="839" t="s">
        <v>324</v>
      </c>
      <c r="M197" s="793"/>
      <c r="N197" s="137">
        <v>923770253.59000003</v>
      </c>
      <c r="O197" s="78">
        <f>137.87/111.82</f>
        <v>1.2329636916472904</v>
      </c>
      <c r="P197" s="135" t="s">
        <v>263</v>
      </c>
      <c r="Q197" s="794">
        <f t="shared" si="13"/>
        <v>923770254.31972146</v>
      </c>
      <c r="R197" s="795"/>
      <c r="S197" s="627" t="s">
        <v>244</v>
      </c>
      <c r="T197" s="627"/>
      <c r="U197" s="627"/>
    </row>
    <row r="198" spans="1:26" ht="15" customHeight="1" x14ac:dyDescent="0.3">
      <c r="B198" s="244" t="s">
        <v>156</v>
      </c>
      <c r="C198" s="245"/>
      <c r="D198" s="783"/>
      <c r="E198" s="783"/>
      <c r="F198" s="99" t="s">
        <v>152</v>
      </c>
      <c r="G198" s="796">
        <v>1139966530</v>
      </c>
      <c r="H198" s="796"/>
      <c r="I198" s="796"/>
      <c r="J198" s="791" t="s">
        <v>325</v>
      </c>
      <c r="K198" s="791"/>
      <c r="L198" s="839" t="s">
        <v>326</v>
      </c>
      <c r="M198" s="793"/>
      <c r="N198" s="137">
        <v>923770253.59000003</v>
      </c>
      <c r="O198" s="78">
        <f>137.99/111.82</f>
        <v>1.2340368449293508</v>
      </c>
      <c r="P198" s="135" t="s">
        <v>327</v>
      </c>
      <c r="Q198" s="794">
        <f t="shared" si="13"/>
        <v>923770254.25465608</v>
      </c>
      <c r="R198" s="795"/>
      <c r="S198" s="627" t="s">
        <v>244</v>
      </c>
      <c r="T198" s="627"/>
      <c r="U198" s="627"/>
    </row>
    <row r="199" spans="1:26" ht="15" customHeight="1" x14ac:dyDescent="0.3">
      <c r="B199" s="244" t="s">
        <v>158</v>
      </c>
      <c r="C199" s="245"/>
      <c r="D199" s="783"/>
      <c r="E199" s="783"/>
      <c r="F199" s="99" t="s">
        <v>152</v>
      </c>
      <c r="G199" s="796">
        <v>1140462203</v>
      </c>
      <c r="H199" s="796"/>
      <c r="I199" s="796"/>
      <c r="J199" s="791" t="s">
        <v>328</v>
      </c>
      <c r="K199" s="791"/>
      <c r="L199" s="839" t="s">
        <v>288</v>
      </c>
      <c r="M199" s="793"/>
      <c r="N199" s="137">
        <v>923770253.59000003</v>
      </c>
      <c r="O199" s="78">
        <f>138.05/111.82</f>
        <v>1.2345734215703812</v>
      </c>
      <c r="P199" s="135" t="s">
        <v>329</v>
      </c>
      <c r="Q199" s="794">
        <f t="shared" si="13"/>
        <v>923770253.81716752</v>
      </c>
      <c r="R199" s="795"/>
      <c r="S199" s="627" t="s">
        <v>244</v>
      </c>
      <c r="T199" s="627"/>
      <c r="U199" s="627"/>
      <c r="V199" s="842"/>
      <c r="W199" s="842"/>
      <c r="X199" s="843"/>
      <c r="Y199" s="843"/>
      <c r="Z199" s="843"/>
    </row>
    <row r="200" spans="1:26" ht="15" customHeight="1" x14ac:dyDescent="0.3">
      <c r="B200" s="244" t="s">
        <v>160</v>
      </c>
      <c r="C200" s="245"/>
      <c r="D200" s="783"/>
      <c r="E200" s="783"/>
      <c r="F200" s="99" t="s">
        <v>152</v>
      </c>
      <c r="G200" s="796">
        <v>1140627428</v>
      </c>
      <c r="H200" s="796"/>
      <c r="I200" s="796"/>
      <c r="J200" s="791" t="s">
        <v>330</v>
      </c>
      <c r="K200" s="791"/>
      <c r="L200" s="839" t="s">
        <v>331</v>
      </c>
      <c r="M200" s="793"/>
      <c r="N200" s="137">
        <v>923770253.59000003</v>
      </c>
      <c r="O200" s="78">
        <f>138.07/111.82</f>
        <v>1.2347522804507245</v>
      </c>
      <c r="P200" s="135" t="s">
        <v>332</v>
      </c>
      <c r="Q200" s="794">
        <f t="shared" si="13"/>
        <v>923770254.21134198</v>
      </c>
      <c r="R200" s="795"/>
      <c r="S200" s="627" t="s">
        <v>244</v>
      </c>
      <c r="T200" s="627"/>
      <c r="U200" s="627"/>
    </row>
    <row r="201" spans="1:26" ht="15" customHeight="1" x14ac:dyDescent="0.3">
      <c r="B201" s="244" t="s">
        <v>162</v>
      </c>
      <c r="C201" s="245"/>
      <c r="D201" s="783"/>
      <c r="E201" s="783"/>
      <c r="F201" s="99" t="s">
        <v>152</v>
      </c>
      <c r="G201" s="796">
        <v>1142692734</v>
      </c>
      <c r="H201" s="796"/>
      <c r="I201" s="796"/>
      <c r="J201" s="791" t="s">
        <v>333</v>
      </c>
      <c r="K201" s="791"/>
      <c r="L201" s="839" t="s">
        <v>334</v>
      </c>
      <c r="M201" s="793"/>
      <c r="N201" s="137">
        <v>923770253.59000003</v>
      </c>
      <c r="O201" s="78">
        <f>138.32/111.82</f>
        <v>1.2369880164550171</v>
      </c>
      <c r="P201" s="135" t="s">
        <v>335</v>
      </c>
      <c r="Q201" s="794">
        <f t="shared" si="13"/>
        <v>923770253.87420464</v>
      </c>
      <c r="R201" s="795"/>
      <c r="S201" s="627" t="s">
        <v>244</v>
      </c>
      <c r="T201" s="627"/>
      <c r="U201" s="627"/>
    </row>
    <row r="202" spans="1:26" ht="15" customHeight="1" x14ac:dyDescent="0.3">
      <c r="B202" s="244" t="s">
        <v>164</v>
      </c>
      <c r="C202" s="245"/>
      <c r="D202" s="783"/>
      <c r="E202" s="783"/>
      <c r="F202" s="99" t="s">
        <v>152</v>
      </c>
      <c r="G202" s="796">
        <v>1147071184</v>
      </c>
      <c r="H202" s="796"/>
      <c r="I202" s="796"/>
      <c r="J202" s="791" t="s">
        <v>336</v>
      </c>
      <c r="K202" s="791"/>
      <c r="L202" s="839" t="s">
        <v>315</v>
      </c>
      <c r="M202" s="793"/>
      <c r="N202" s="137">
        <v>923770253.59000003</v>
      </c>
      <c r="O202" s="78">
        <f>138.85/111.82</f>
        <v>1.2417277767841173</v>
      </c>
      <c r="P202" s="135" t="s">
        <v>337</v>
      </c>
      <c r="Q202" s="794">
        <f t="shared" si="13"/>
        <v>923770254.19431043</v>
      </c>
      <c r="R202" s="795"/>
      <c r="S202" s="627" t="s">
        <v>244</v>
      </c>
      <c r="T202" s="627"/>
      <c r="U202" s="627"/>
    </row>
    <row r="203" spans="1:26" ht="15" customHeight="1" x14ac:dyDescent="0.3">
      <c r="B203" s="244" t="s">
        <v>166</v>
      </c>
      <c r="C203" s="245"/>
      <c r="D203" s="783"/>
      <c r="E203" s="783"/>
      <c r="F203" s="99" t="s">
        <v>152</v>
      </c>
      <c r="G203" s="796">
        <v>1154258450</v>
      </c>
      <c r="H203" s="796"/>
      <c r="I203" s="796"/>
      <c r="J203" s="791" t="s">
        <v>338</v>
      </c>
      <c r="K203" s="791"/>
      <c r="L203" s="839" t="s">
        <v>339</v>
      </c>
      <c r="M203" s="793"/>
      <c r="N203" s="137">
        <v>923770253.59000003</v>
      </c>
      <c r="O203" s="78">
        <f>139.72/111.82</f>
        <v>1.2495081380790556</v>
      </c>
      <c r="P203" s="135" t="s">
        <v>340</v>
      </c>
      <c r="Q203" s="794">
        <f t="shared" si="13"/>
        <v>923770253.9292872</v>
      </c>
      <c r="R203" s="795"/>
      <c r="S203" s="627" t="s">
        <v>244</v>
      </c>
      <c r="T203" s="627"/>
      <c r="U203" s="627"/>
    </row>
    <row r="204" spans="1:26" ht="15" customHeight="1" x14ac:dyDescent="0.3">
      <c r="B204" s="244" t="s">
        <v>248</v>
      </c>
      <c r="C204" s="245"/>
      <c r="D204" s="840"/>
      <c r="E204" s="841"/>
      <c r="F204" s="99" t="s">
        <v>152</v>
      </c>
      <c r="G204" s="796">
        <v>1162437063</v>
      </c>
      <c r="H204" s="796"/>
      <c r="I204" s="796"/>
      <c r="J204" s="791" t="s">
        <v>341</v>
      </c>
      <c r="K204" s="791"/>
      <c r="L204" s="839" t="s">
        <v>342</v>
      </c>
      <c r="M204" s="793"/>
      <c r="N204" s="137">
        <v>923770253.59000003</v>
      </c>
      <c r="O204" s="78">
        <f>140.71/111.82</f>
        <v>1.2583616526560546</v>
      </c>
      <c r="P204" s="135" t="s">
        <v>343</v>
      </c>
      <c r="Q204" s="794">
        <f t="shared" si="13"/>
        <v>923770253.60429239</v>
      </c>
      <c r="R204" s="795"/>
      <c r="S204" s="627" t="s">
        <v>244</v>
      </c>
      <c r="T204" s="627"/>
      <c r="U204" s="627"/>
    </row>
    <row r="205" spans="1:26" ht="15" customHeight="1" x14ac:dyDescent="0.3">
      <c r="B205" s="244" t="s">
        <v>250</v>
      </c>
      <c r="C205" s="245"/>
      <c r="D205" s="783"/>
      <c r="E205" s="783"/>
      <c r="F205" s="99" t="s">
        <v>152</v>
      </c>
      <c r="G205" s="796">
        <v>1165245880</v>
      </c>
      <c r="H205" s="796"/>
      <c r="I205" s="796"/>
      <c r="J205" s="791" t="s">
        <v>344</v>
      </c>
      <c r="K205" s="791"/>
      <c r="L205" s="839" t="s">
        <v>345</v>
      </c>
      <c r="M205" s="793"/>
      <c r="N205" s="137">
        <v>923770253.59000003</v>
      </c>
      <c r="O205" s="140">
        <f>141.05/111.82</f>
        <v>1.2614022536218925</v>
      </c>
      <c r="P205" s="135" t="s">
        <v>346</v>
      </c>
      <c r="Q205" s="794">
        <f t="shared" si="13"/>
        <v>923770253.82204878</v>
      </c>
      <c r="R205" s="795"/>
      <c r="S205" s="627" t="s">
        <v>244</v>
      </c>
      <c r="T205" s="627"/>
      <c r="U205" s="627"/>
    </row>
    <row r="206" spans="1:26" ht="15" customHeight="1" x14ac:dyDescent="0.3">
      <c r="B206" s="244" t="s">
        <v>252</v>
      </c>
      <c r="C206" s="245"/>
      <c r="D206" s="783"/>
      <c r="E206" s="783"/>
      <c r="F206" s="99" t="s">
        <v>152</v>
      </c>
      <c r="G206" s="796">
        <v>1170615677</v>
      </c>
      <c r="H206" s="796"/>
      <c r="I206" s="796"/>
      <c r="J206" s="791" t="s">
        <v>461</v>
      </c>
      <c r="K206" s="791"/>
      <c r="L206" s="839" t="s">
        <v>450</v>
      </c>
      <c r="M206" s="793"/>
      <c r="N206" s="137">
        <v>923770253.59000003</v>
      </c>
      <c r="O206" s="140">
        <f>141.7/111.82</f>
        <v>1.2672151672330532</v>
      </c>
      <c r="P206" s="135" t="s">
        <v>291</v>
      </c>
      <c r="Q206" s="794">
        <f t="shared" si="13"/>
        <v>923770254.07297099</v>
      </c>
      <c r="R206" s="795"/>
      <c r="S206" s="627" t="s">
        <v>244</v>
      </c>
      <c r="T206" s="627"/>
      <c r="U206" s="627"/>
    </row>
    <row r="207" spans="1:26" ht="15" customHeight="1" x14ac:dyDescent="0.3">
      <c r="B207" s="244" t="s">
        <v>254</v>
      </c>
      <c r="C207" s="245"/>
      <c r="D207" s="840"/>
      <c r="E207" s="841"/>
      <c r="F207" s="99" t="s">
        <v>152</v>
      </c>
      <c r="G207" s="796">
        <v>1173589718</v>
      </c>
      <c r="H207" s="796"/>
      <c r="I207" s="796"/>
      <c r="J207" s="791" t="s">
        <v>462</v>
      </c>
      <c r="K207" s="791"/>
      <c r="L207" s="839" t="s">
        <v>463</v>
      </c>
      <c r="M207" s="793"/>
      <c r="N207" s="137">
        <v>923770253.59000003</v>
      </c>
      <c r="O207" s="140">
        <f>142.06/111.82</f>
        <v>1.2704346270792346</v>
      </c>
      <c r="P207" s="135" t="s">
        <v>464</v>
      </c>
      <c r="Q207" s="794">
        <f t="shared" si="13"/>
        <v>923770253.88399255</v>
      </c>
      <c r="R207" s="795"/>
      <c r="S207" s="627" t="s">
        <v>244</v>
      </c>
      <c r="T207" s="627"/>
      <c r="U207" s="627"/>
    </row>
    <row r="208" spans="1:26" ht="15" customHeight="1" x14ac:dyDescent="0.3">
      <c r="B208" s="244" t="s">
        <v>256</v>
      </c>
      <c r="C208" s="245"/>
      <c r="D208" s="783"/>
      <c r="E208" s="783"/>
      <c r="F208" s="99" t="s">
        <v>152</v>
      </c>
      <c r="G208" s="796">
        <v>1175407188</v>
      </c>
      <c r="H208" s="796"/>
      <c r="I208" s="796"/>
      <c r="J208" s="791" t="s">
        <v>470</v>
      </c>
      <c r="K208" s="791"/>
      <c r="L208" s="839" t="s">
        <v>471</v>
      </c>
      <c r="M208" s="793"/>
      <c r="N208" s="137">
        <v>923770253.59000003</v>
      </c>
      <c r="O208" s="140">
        <f>142.28/111.82</f>
        <v>1.272402074763012</v>
      </c>
      <c r="P208" s="135" t="s">
        <v>472</v>
      </c>
      <c r="Q208" s="794">
        <f t="shared" si="13"/>
        <v>923770254.16193414</v>
      </c>
      <c r="R208" s="795"/>
      <c r="S208" s="627" t="s">
        <v>244</v>
      </c>
      <c r="T208" s="627"/>
      <c r="U208" s="627"/>
    </row>
    <row r="209" spans="2:21" ht="15" customHeight="1" x14ac:dyDescent="0.3">
      <c r="B209" s="244" t="s">
        <v>258</v>
      </c>
      <c r="C209" s="245"/>
      <c r="D209" s="783"/>
      <c r="E209" s="783"/>
      <c r="F209" s="99" t="s">
        <v>152</v>
      </c>
      <c r="G209" s="796">
        <v>1173920167</v>
      </c>
      <c r="H209" s="796"/>
      <c r="I209" s="796"/>
      <c r="J209" s="791" t="s">
        <v>475</v>
      </c>
      <c r="K209" s="791"/>
      <c r="L209" s="839" t="s">
        <v>476</v>
      </c>
      <c r="M209" s="793"/>
      <c r="N209" s="137">
        <v>923770253.59000003</v>
      </c>
      <c r="O209" s="140">
        <f>142.1/111.82</f>
        <v>1.2707923448399214</v>
      </c>
      <c r="P209" s="135" t="s">
        <v>477</v>
      </c>
      <c r="Q209" s="794">
        <f t="shared" si="13"/>
        <v>923770253.86305404</v>
      </c>
      <c r="R209" s="795"/>
      <c r="S209" s="627" t="s">
        <v>244</v>
      </c>
      <c r="T209" s="627"/>
      <c r="U209" s="627"/>
    </row>
    <row r="210" spans="2:21" ht="15" customHeight="1" x14ac:dyDescent="0.3">
      <c r="B210" s="244" t="s">
        <v>261</v>
      </c>
      <c r="C210" s="245"/>
      <c r="D210" s="783"/>
      <c r="E210" s="783"/>
      <c r="F210" s="99" t="s">
        <v>152</v>
      </c>
      <c r="G210" s="796">
        <v>1177224657</v>
      </c>
      <c r="H210" s="796"/>
      <c r="I210" s="796"/>
      <c r="J210" s="791" t="s">
        <v>497</v>
      </c>
      <c r="K210" s="791"/>
      <c r="L210" s="839" t="s">
        <v>500</v>
      </c>
      <c r="M210" s="793"/>
      <c r="N210" s="137">
        <v>923770253.59000003</v>
      </c>
      <c r="O210" s="140">
        <f>142.5/111.82</f>
        <v>1.2743695224467895</v>
      </c>
      <c r="P210" s="135" t="s">
        <v>501</v>
      </c>
      <c r="Q210" s="794">
        <f t="shared" si="13"/>
        <v>923770253.65431583</v>
      </c>
      <c r="R210" s="795"/>
      <c r="S210" s="627" t="s">
        <v>502</v>
      </c>
      <c r="T210" s="627"/>
      <c r="U210" s="627"/>
    </row>
    <row r="211" spans="2:21" ht="15" customHeight="1" x14ac:dyDescent="0.3">
      <c r="B211" s="244" t="s">
        <v>264</v>
      </c>
      <c r="C211" s="245"/>
      <c r="D211" s="783"/>
      <c r="E211" s="783"/>
      <c r="F211" s="99" t="s">
        <v>152</v>
      </c>
      <c r="G211" s="796">
        <v>1177224657</v>
      </c>
      <c r="H211" s="796"/>
      <c r="I211" s="796"/>
      <c r="J211" s="791" t="s">
        <v>503</v>
      </c>
      <c r="K211" s="791"/>
      <c r="L211" s="839" t="s">
        <v>500</v>
      </c>
      <c r="M211" s="793"/>
      <c r="N211" s="137">
        <v>923770253.59000003</v>
      </c>
      <c r="O211" s="140">
        <f>142.5/111.82</f>
        <v>1.2743695224467895</v>
      </c>
      <c r="P211" s="135" t="s">
        <v>504</v>
      </c>
      <c r="Q211" s="794">
        <f t="shared" si="13"/>
        <v>923770253.65431583</v>
      </c>
      <c r="R211" s="795"/>
      <c r="S211" s="627" t="s">
        <v>244</v>
      </c>
      <c r="T211" s="627"/>
      <c r="U211" s="627"/>
    </row>
    <row r="212" spans="2:21" ht="15" customHeight="1" x14ac:dyDescent="0.3">
      <c r="B212" s="244" t="s">
        <v>507</v>
      </c>
      <c r="C212" s="245"/>
      <c r="D212" s="783"/>
      <c r="E212" s="783"/>
      <c r="F212" s="99" t="s">
        <v>152</v>
      </c>
      <c r="G212" s="796">
        <v>496102</v>
      </c>
      <c r="H212" s="796"/>
      <c r="I212" s="796"/>
      <c r="J212" s="791" t="s">
        <v>508</v>
      </c>
      <c r="K212" s="791"/>
      <c r="L212" s="792">
        <v>43432</v>
      </c>
      <c r="M212" s="793"/>
      <c r="N212" s="137"/>
      <c r="O212" s="140">
        <f>142.67/111.82</f>
        <v>1.2758898229297084</v>
      </c>
      <c r="P212" s="135" t="s">
        <v>504</v>
      </c>
      <c r="Q212" s="794">
        <f>+G212/O212</f>
        <v>388828.24448026915</v>
      </c>
      <c r="R212" s="795"/>
      <c r="S212" s="627" t="s">
        <v>509</v>
      </c>
      <c r="T212" s="627"/>
      <c r="U212" s="627"/>
    </row>
    <row r="213" spans="2:21" ht="15" customHeight="1" x14ac:dyDescent="0.3">
      <c r="B213" s="244" t="s">
        <v>268</v>
      </c>
      <c r="C213" s="245"/>
      <c r="D213" s="783"/>
      <c r="E213" s="783"/>
      <c r="F213" s="99" t="s">
        <v>152</v>
      </c>
      <c r="G213" s="796">
        <v>1178629066</v>
      </c>
      <c r="H213" s="796"/>
      <c r="I213" s="796"/>
      <c r="J213" s="791" t="s">
        <v>510</v>
      </c>
      <c r="K213" s="791"/>
      <c r="L213" s="823">
        <v>43431</v>
      </c>
      <c r="M213" s="793"/>
      <c r="N213" s="137">
        <v>923770253.59000003</v>
      </c>
      <c r="O213" s="140">
        <f>142.67/111.82</f>
        <v>1.2758898229297084</v>
      </c>
      <c r="P213" s="135" t="s">
        <v>504</v>
      </c>
      <c r="Q213" s="794">
        <f t="shared" ref="Q213" si="14">+G213/O213</f>
        <v>923770254.15378153</v>
      </c>
      <c r="R213" s="795"/>
      <c r="S213" s="627" t="s">
        <v>244</v>
      </c>
      <c r="T213" s="627"/>
      <c r="U213" s="627"/>
    </row>
    <row r="214" spans="2:21" ht="15" customHeight="1" x14ac:dyDescent="0.3">
      <c r="B214" s="244" t="s">
        <v>272</v>
      </c>
      <c r="C214" s="245"/>
      <c r="D214" s="783"/>
      <c r="E214" s="783"/>
      <c r="F214" s="99" t="s">
        <v>152</v>
      </c>
      <c r="G214" s="796">
        <v>1180033474</v>
      </c>
      <c r="H214" s="796"/>
      <c r="I214" s="796"/>
      <c r="J214" s="791" t="s">
        <v>523</v>
      </c>
      <c r="K214" s="791"/>
      <c r="L214" s="792">
        <v>43445</v>
      </c>
      <c r="M214" s="793"/>
      <c r="N214" s="137">
        <v>923770253.59000003</v>
      </c>
      <c r="O214" s="140">
        <f>142.84/111.82</f>
        <v>1.2774101234126276</v>
      </c>
      <c r="P214" s="135" t="s">
        <v>522</v>
      </c>
      <c r="Q214" s="794">
        <f>+G214/O214</f>
        <v>923770253.86922419</v>
      </c>
      <c r="R214" s="795"/>
      <c r="S214" s="627" t="s">
        <v>244</v>
      </c>
      <c r="T214" s="627"/>
      <c r="U214" s="627"/>
    </row>
    <row r="215" spans="2:21" ht="15.75" customHeight="1" x14ac:dyDescent="0.3">
      <c r="B215" s="244" t="s">
        <v>374</v>
      </c>
      <c r="C215" s="245"/>
      <c r="D215" s="783"/>
      <c r="E215" s="783"/>
      <c r="F215" s="99" t="s">
        <v>152</v>
      </c>
      <c r="G215" s="796">
        <v>1180033474</v>
      </c>
      <c r="H215" s="796"/>
      <c r="I215" s="796"/>
      <c r="J215" s="791" t="s">
        <v>524</v>
      </c>
      <c r="K215" s="791"/>
      <c r="L215" s="792">
        <v>43445</v>
      </c>
      <c r="M215" s="793"/>
      <c r="N215" s="137">
        <v>923770253.59000003</v>
      </c>
      <c r="O215" s="140">
        <f>142.84/111.82</f>
        <v>1.2774101234126276</v>
      </c>
      <c r="P215" s="135" t="s">
        <v>522</v>
      </c>
      <c r="Q215" s="794">
        <f t="shared" ref="Q215" si="15">+G215/O215</f>
        <v>923770253.86922419</v>
      </c>
      <c r="R215" s="795"/>
      <c r="S215" s="627" t="s">
        <v>244</v>
      </c>
      <c r="T215" s="627"/>
      <c r="U215" s="627"/>
    </row>
    <row r="216" spans="2:21" ht="15.75" customHeight="1" x14ac:dyDescent="0.3">
      <c r="B216" s="244" t="s">
        <v>376</v>
      </c>
      <c r="C216" s="245"/>
      <c r="D216" s="783"/>
      <c r="E216" s="783"/>
      <c r="F216" s="99" t="s">
        <v>152</v>
      </c>
      <c r="G216" s="796">
        <v>1190690455</v>
      </c>
      <c r="H216" s="796"/>
      <c r="I216" s="796"/>
      <c r="J216" s="791" t="s">
        <v>537</v>
      </c>
      <c r="K216" s="791"/>
      <c r="L216" s="792">
        <v>43515</v>
      </c>
      <c r="M216" s="793"/>
      <c r="N216" s="137">
        <v>923770253.59000003</v>
      </c>
      <c r="O216" s="140">
        <f>100.6/78.05</f>
        <v>1.2889173606662396</v>
      </c>
      <c r="P216" s="135" t="s">
        <v>538</v>
      </c>
      <c r="Q216" s="794">
        <f t="shared" si="13"/>
        <v>923791153.20825052</v>
      </c>
      <c r="R216" s="795"/>
      <c r="S216" s="627" t="s">
        <v>244</v>
      </c>
      <c r="T216" s="627"/>
      <c r="U216" s="627"/>
    </row>
    <row r="217" spans="2:21" ht="15.75" customHeight="1" x14ac:dyDescent="0.3">
      <c r="B217" s="244" t="s">
        <v>378</v>
      </c>
      <c r="C217" s="245"/>
      <c r="D217" s="783"/>
      <c r="E217" s="783"/>
      <c r="F217" s="99" t="s">
        <v>152</v>
      </c>
      <c r="G217" s="796">
        <v>1197547273</v>
      </c>
      <c r="H217" s="796"/>
      <c r="I217" s="796"/>
      <c r="J217" s="791" t="s">
        <v>546</v>
      </c>
      <c r="K217" s="791"/>
      <c r="L217" s="792">
        <v>43544</v>
      </c>
      <c r="M217" s="793"/>
      <c r="N217" s="137">
        <v>923770253.59000003</v>
      </c>
      <c r="O217" s="140">
        <f>101.18/78.05</f>
        <v>1.2963484945547727</v>
      </c>
      <c r="P217" s="135" t="s">
        <v>547</v>
      </c>
      <c r="Q217" s="794">
        <f t="shared" si="13"/>
        <v>923784983.76803708</v>
      </c>
      <c r="R217" s="795"/>
      <c r="S217" s="627" t="s">
        <v>244</v>
      </c>
      <c r="T217" s="627"/>
      <c r="U217" s="627"/>
    </row>
    <row r="218" spans="2:21" ht="56.25" customHeight="1" x14ac:dyDescent="0.3">
      <c r="B218" s="244" t="s">
        <v>380</v>
      </c>
      <c r="C218" s="245"/>
      <c r="D218" s="783"/>
      <c r="E218" s="783"/>
      <c r="F218" s="99" t="s">
        <v>152</v>
      </c>
      <c r="G218" s="796">
        <v>1202759891</v>
      </c>
      <c r="H218" s="796"/>
      <c r="I218" s="796"/>
      <c r="J218" s="791" t="s">
        <v>608</v>
      </c>
      <c r="K218" s="791"/>
      <c r="L218" s="792">
        <v>43580</v>
      </c>
      <c r="M218" s="793"/>
      <c r="N218" s="137">
        <v>923770253.59000003</v>
      </c>
      <c r="O218" s="140">
        <f>101.62/78.05</f>
        <v>1.3019859064702115</v>
      </c>
      <c r="P218" s="135" t="s">
        <v>549</v>
      </c>
      <c r="Q218" s="794">
        <f t="shared" si="13"/>
        <v>923788717.6987797</v>
      </c>
      <c r="R218" s="795"/>
      <c r="S218" s="627" t="s">
        <v>244</v>
      </c>
      <c r="T218" s="627"/>
      <c r="U218" s="627"/>
    </row>
    <row r="219" spans="2:21" ht="20.25" customHeight="1" x14ac:dyDescent="0.3">
      <c r="B219" s="244" t="s">
        <v>650</v>
      </c>
      <c r="C219" s="245"/>
      <c r="D219" s="783"/>
      <c r="E219" s="783"/>
      <c r="F219" s="99" t="s">
        <v>152</v>
      </c>
      <c r="G219" s="796">
        <v>3521531954</v>
      </c>
      <c r="H219" s="796"/>
      <c r="I219" s="796"/>
      <c r="J219" s="791" t="s">
        <v>641</v>
      </c>
      <c r="K219" s="791"/>
      <c r="L219" s="792">
        <v>43612</v>
      </c>
      <c r="M219" s="793"/>
      <c r="N219" s="137">
        <v>923770253.59000003</v>
      </c>
      <c r="O219" s="140">
        <f>102.12/78.05</f>
        <v>1.3083920563741192</v>
      </c>
      <c r="P219" s="135" t="s">
        <v>609</v>
      </c>
      <c r="Q219" s="794">
        <f>+G219/O219</f>
        <v>2691495975.4181356</v>
      </c>
      <c r="R219" s="795"/>
      <c r="S219" s="627" t="s">
        <v>706</v>
      </c>
      <c r="T219" s="627"/>
      <c r="U219" s="627"/>
    </row>
    <row r="220" spans="2:21" ht="50.25" customHeight="1" x14ac:dyDescent="0.3">
      <c r="B220" s="244"/>
      <c r="C220" s="245"/>
      <c r="D220" s="783"/>
      <c r="E220" s="783"/>
      <c r="F220" s="99"/>
      <c r="G220" s="796"/>
      <c r="H220" s="796"/>
      <c r="I220" s="796"/>
      <c r="J220" s="791"/>
      <c r="K220" s="791"/>
      <c r="L220" s="792"/>
      <c r="M220" s="793"/>
      <c r="N220" s="137">
        <f>+N219</f>
        <v>923770253.59000003</v>
      </c>
      <c r="O220" s="140"/>
      <c r="P220" s="135"/>
      <c r="Q220" s="794"/>
      <c r="R220" s="795"/>
      <c r="S220" s="627" t="s">
        <v>707</v>
      </c>
      <c r="T220" s="627"/>
      <c r="U220" s="627"/>
    </row>
    <row r="221" spans="2:21" ht="50.25" customHeight="1" x14ac:dyDescent="0.3">
      <c r="B221" s="244"/>
      <c r="C221" s="245"/>
      <c r="D221" s="783"/>
      <c r="E221" s="783"/>
      <c r="F221" s="99"/>
      <c r="G221" s="796"/>
      <c r="H221" s="796"/>
      <c r="I221" s="796"/>
      <c r="J221" s="791"/>
      <c r="K221" s="791"/>
      <c r="L221" s="792"/>
      <c r="M221" s="793"/>
      <c r="N221" s="137">
        <v>852687174</v>
      </c>
      <c r="O221" s="140"/>
      <c r="P221" s="135"/>
      <c r="Q221" s="794"/>
      <c r="R221" s="795"/>
      <c r="S221" s="627" t="s">
        <v>708</v>
      </c>
      <c r="T221" s="627"/>
      <c r="U221" s="627"/>
    </row>
    <row r="222" spans="2:21" ht="43.5" customHeight="1" x14ac:dyDescent="0.3">
      <c r="B222" s="244" t="s">
        <v>507</v>
      </c>
      <c r="C222" s="245"/>
      <c r="D222" s="783"/>
      <c r="E222" s="783"/>
      <c r="F222" s="99" t="s">
        <v>152</v>
      </c>
      <c r="G222" s="796">
        <v>3761872.9</v>
      </c>
      <c r="H222" s="796"/>
      <c r="I222" s="796"/>
      <c r="J222" s="791" t="s">
        <v>709</v>
      </c>
      <c r="K222" s="791"/>
      <c r="L222" s="792">
        <v>43718</v>
      </c>
      <c r="M222" s="793"/>
      <c r="N222" s="137"/>
      <c r="O222" s="140"/>
      <c r="P222" s="135" t="s">
        <v>504</v>
      </c>
      <c r="Q222" s="797">
        <v>2851865.67</v>
      </c>
      <c r="R222" s="798"/>
      <c r="S222" s="627" t="s">
        <v>710</v>
      </c>
      <c r="T222" s="627"/>
      <c r="U222" s="627"/>
    </row>
    <row r="223" spans="2:21" ht="34.5" customHeight="1" x14ac:dyDescent="0.3">
      <c r="B223" s="244" t="s">
        <v>651</v>
      </c>
      <c r="C223" s="245"/>
      <c r="D223" s="783"/>
      <c r="E223" s="783"/>
      <c r="F223" s="99" t="s">
        <v>152</v>
      </c>
      <c r="G223" s="796">
        <v>0</v>
      </c>
      <c r="H223" s="796"/>
      <c r="I223" s="796"/>
      <c r="J223" s="791" t="s">
        <v>652</v>
      </c>
      <c r="K223" s="791"/>
      <c r="L223" s="792"/>
      <c r="M223" s="793"/>
      <c r="N223" s="137">
        <v>852687174</v>
      </c>
      <c r="O223" s="140">
        <f>103.03/78.05</f>
        <v>1.3200512491992313</v>
      </c>
      <c r="P223" s="135" t="s">
        <v>711</v>
      </c>
      <c r="Q223" s="794">
        <f t="shared" ref="Q223:Q227" si="16">+G223/O223</f>
        <v>0</v>
      </c>
      <c r="R223" s="795"/>
      <c r="S223" s="627" t="s">
        <v>712</v>
      </c>
      <c r="T223" s="627"/>
      <c r="U223" s="627"/>
    </row>
    <row r="224" spans="2:21" ht="61.5" customHeight="1" x14ac:dyDescent="0.3">
      <c r="B224" s="244" t="s">
        <v>713</v>
      </c>
      <c r="C224" s="245"/>
      <c r="D224" s="783"/>
      <c r="E224" s="783"/>
      <c r="F224" s="99" t="s">
        <v>152</v>
      </c>
      <c r="G224" s="796">
        <v>0</v>
      </c>
      <c r="H224" s="796"/>
      <c r="I224" s="796"/>
      <c r="J224" s="791" t="s">
        <v>714</v>
      </c>
      <c r="K224" s="791"/>
      <c r="L224" s="792"/>
      <c r="M224" s="793"/>
      <c r="N224" s="137">
        <v>852687174</v>
      </c>
      <c r="O224" s="140">
        <f>103.03/78.05</f>
        <v>1.3200512491992313</v>
      </c>
      <c r="P224" s="135" t="s">
        <v>715</v>
      </c>
      <c r="Q224" s="794">
        <f t="shared" si="16"/>
        <v>0</v>
      </c>
      <c r="R224" s="795"/>
      <c r="S224" s="627" t="s">
        <v>712</v>
      </c>
      <c r="T224" s="627"/>
      <c r="U224" s="627"/>
    </row>
    <row r="225" spans="1:21" ht="27" customHeight="1" x14ac:dyDescent="0.3">
      <c r="B225" s="244" t="s">
        <v>716</v>
      </c>
      <c r="C225" s="245"/>
      <c r="D225" s="783"/>
      <c r="E225" s="783"/>
      <c r="F225" s="99" t="s">
        <v>152</v>
      </c>
      <c r="G225" s="796">
        <v>5655984726</v>
      </c>
      <c r="H225" s="796"/>
      <c r="I225" s="796"/>
      <c r="J225" s="791" t="s">
        <v>717</v>
      </c>
      <c r="K225" s="791"/>
      <c r="L225" s="792">
        <v>43748</v>
      </c>
      <c r="M225" s="793"/>
      <c r="N225" s="137">
        <v>852687174</v>
      </c>
      <c r="O225" s="140">
        <f>103.26/78.05</f>
        <v>1.322998078155029</v>
      </c>
      <c r="P225" s="135" t="s">
        <v>718</v>
      </c>
      <c r="Q225" s="794">
        <f t="shared" si="16"/>
        <v>4275126940.3864026</v>
      </c>
      <c r="R225" s="795"/>
      <c r="S225" s="627" t="s">
        <v>719</v>
      </c>
      <c r="T225" s="627"/>
      <c r="U225" s="627"/>
    </row>
    <row r="226" spans="1:21" ht="27" customHeight="1" x14ac:dyDescent="0.3">
      <c r="B226" s="244" t="s">
        <v>720</v>
      </c>
      <c r="C226" s="245"/>
      <c r="D226" s="783"/>
      <c r="E226" s="783"/>
      <c r="F226" s="99" t="s">
        <v>152</v>
      </c>
      <c r="G226" s="796">
        <v>0</v>
      </c>
      <c r="H226" s="796"/>
      <c r="I226" s="796"/>
      <c r="J226" s="791" t="s">
        <v>721</v>
      </c>
      <c r="K226" s="791"/>
      <c r="L226" s="792"/>
      <c r="M226" s="793"/>
      <c r="N226" s="137">
        <v>852687174</v>
      </c>
      <c r="O226" s="140">
        <f t="shared" ref="O226:O227" si="17">103.26/78.05</f>
        <v>1.322998078155029</v>
      </c>
      <c r="P226" s="135" t="s">
        <v>718</v>
      </c>
      <c r="Q226" s="794">
        <f t="shared" si="16"/>
        <v>0</v>
      </c>
      <c r="R226" s="795"/>
      <c r="S226" s="627" t="s">
        <v>722</v>
      </c>
      <c r="T226" s="627"/>
      <c r="U226" s="627"/>
    </row>
    <row r="227" spans="1:21" ht="15" x14ac:dyDescent="0.3">
      <c r="B227" s="244" t="s">
        <v>723</v>
      </c>
      <c r="C227" s="245"/>
      <c r="D227" s="783"/>
      <c r="E227" s="783"/>
      <c r="F227" s="99" t="s">
        <v>152</v>
      </c>
      <c r="G227" s="796">
        <v>0</v>
      </c>
      <c r="H227" s="796"/>
      <c r="I227" s="796"/>
      <c r="J227" s="791" t="s">
        <v>724</v>
      </c>
      <c r="K227" s="791"/>
      <c r="L227" s="792"/>
      <c r="M227" s="793"/>
      <c r="N227" s="137">
        <v>852687174</v>
      </c>
      <c r="O227" s="140">
        <f t="shared" si="17"/>
        <v>1.322998078155029</v>
      </c>
      <c r="P227" s="135" t="s">
        <v>718</v>
      </c>
      <c r="Q227" s="794">
        <f t="shared" si="16"/>
        <v>0</v>
      </c>
      <c r="R227" s="795"/>
      <c r="S227" s="627" t="s">
        <v>725</v>
      </c>
      <c r="T227" s="627"/>
      <c r="U227" s="627"/>
    </row>
    <row r="230" spans="1:21" ht="15" customHeight="1" x14ac:dyDescent="0.3"/>
    <row r="231" spans="1:21" x14ac:dyDescent="0.3">
      <c r="A231" s="1" t="s">
        <v>781</v>
      </c>
      <c r="B231" s="413" t="s">
        <v>347</v>
      </c>
      <c r="C231" s="413"/>
      <c r="D231" s="413"/>
      <c r="E231" s="413"/>
      <c r="F231" s="413"/>
      <c r="G231" s="413"/>
      <c r="H231" s="413"/>
      <c r="I231" s="413"/>
      <c r="J231" s="413"/>
      <c r="K231" s="413"/>
      <c r="L231" s="413"/>
      <c r="M231" s="413"/>
      <c r="N231" s="413"/>
      <c r="O231" s="413"/>
      <c r="P231" s="413"/>
      <c r="Q231" s="413"/>
      <c r="R231" s="413"/>
      <c r="S231" s="413"/>
      <c r="T231" s="413"/>
      <c r="U231" s="413"/>
    </row>
    <row r="232" spans="1:21" ht="15" customHeight="1" x14ac:dyDescent="0.3">
      <c r="B232" s="808" t="s">
        <v>138</v>
      </c>
      <c r="C232" s="808"/>
      <c r="D232" s="809" t="s">
        <v>139</v>
      </c>
      <c r="E232" s="809"/>
      <c r="F232" s="809" t="s">
        <v>140</v>
      </c>
      <c r="G232" s="810" t="s">
        <v>141</v>
      </c>
      <c r="H232" s="810"/>
      <c r="I232" s="810"/>
      <c r="J232" s="810"/>
      <c r="K232" s="810"/>
      <c r="L232" s="810"/>
      <c r="M232" s="810"/>
      <c r="N232" s="810" t="s">
        <v>142</v>
      </c>
      <c r="O232" s="810"/>
      <c r="P232" s="810"/>
      <c r="Q232" s="810"/>
      <c r="R232" s="810"/>
      <c r="S232" s="810" t="s">
        <v>99</v>
      </c>
      <c r="T232" s="810"/>
      <c r="U232" s="810"/>
    </row>
    <row r="233" spans="1:21" ht="15" customHeight="1" x14ac:dyDescent="0.3">
      <c r="B233" s="808"/>
      <c r="C233" s="808"/>
      <c r="D233" s="809"/>
      <c r="E233" s="809"/>
      <c r="F233" s="809"/>
      <c r="G233" s="790" t="s">
        <v>143</v>
      </c>
      <c r="H233" s="809"/>
      <c r="I233" s="809"/>
      <c r="J233" s="790" t="s">
        <v>144</v>
      </c>
      <c r="K233" s="790"/>
      <c r="L233" s="790" t="s">
        <v>145</v>
      </c>
      <c r="M233" s="790"/>
      <c r="N233" s="201" t="s">
        <v>146</v>
      </c>
      <c r="O233" s="29" t="s">
        <v>147</v>
      </c>
      <c r="P233" s="201" t="s">
        <v>148</v>
      </c>
      <c r="Q233" s="790" t="s">
        <v>149</v>
      </c>
      <c r="R233" s="790"/>
      <c r="S233" s="810"/>
      <c r="T233" s="810"/>
      <c r="U233" s="810"/>
    </row>
    <row r="234" spans="1:21" ht="15" hidden="1" customHeight="1" x14ac:dyDescent="0.3">
      <c r="B234" s="627" t="s">
        <v>150</v>
      </c>
      <c r="C234" s="627"/>
      <c r="D234" s="783"/>
      <c r="E234" s="783"/>
      <c r="F234" s="99" t="s">
        <v>152</v>
      </c>
      <c r="G234" s="806">
        <v>15367645546</v>
      </c>
      <c r="H234" s="806"/>
      <c r="I234" s="806"/>
      <c r="J234" s="418" t="s">
        <v>348</v>
      </c>
      <c r="K234" s="418"/>
      <c r="L234" s="812" t="s">
        <v>322</v>
      </c>
      <c r="M234" s="783"/>
      <c r="N234" s="208">
        <v>12478470154</v>
      </c>
      <c r="O234" s="78">
        <f>137.71/111.82</f>
        <v>1.2315328206045431</v>
      </c>
      <c r="P234" s="51" t="s">
        <v>260</v>
      </c>
      <c r="Q234" s="838">
        <f>+G234/O234</f>
        <v>12478470154.336794</v>
      </c>
      <c r="R234" s="838"/>
      <c r="S234" s="627" t="s">
        <v>244</v>
      </c>
      <c r="T234" s="627"/>
      <c r="U234" s="627"/>
    </row>
    <row r="235" spans="1:21" ht="15" hidden="1" customHeight="1" x14ac:dyDescent="0.3">
      <c r="B235" s="194"/>
      <c r="C235" s="194"/>
      <c r="D235" s="198"/>
      <c r="E235" s="198"/>
      <c r="F235" s="99"/>
      <c r="G235" s="199"/>
      <c r="H235" s="199"/>
      <c r="I235" s="199"/>
      <c r="J235" s="196"/>
      <c r="K235" s="196"/>
      <c r="L235" s="202"/>
      <c r="M235" s="198"/>
      <c r="N235" s="208"/>
      <c r="O235" s="78"/>
      <c r="P235" s="51"/>
      <c r="Q235" s="203"/>
      <c r="R235" s="203"/>
      <c r="S235" s="194"/>
      <c r="T235" s="194"/>
      <c r="U235" s="194"/>
    </row>
    <row r="236" spans="1:21" ht="21.75" hidden="1" customHeight="1" x14ac:dyDescent="0.3">
      <c r="B236" s="194"/>
      <c r="C236" s="194"/>
      <c r="D236" s="198"/>
      <c r="E236" s="198"/>
      <c r="F236" s="99"/>
      <c r="G236" s="199"/>
      <c r="H236" s="199"/>
      <c r="I236" s="199"/>
      <c r="J236" s="196"/>
      <c r="K236" s="196"/>
      <c r="L236" s="202"/>
      <c r="M236" s="198"/>
      <c r="N236" s="208"/>
      <c r="O236" s="78"/>
      <c r="P236" s="51"/>
      <c r="Q236" s="203"/>
      <c r="R236" s="203"/>
      <c r="S236" s="194"/>
      <c r="T236" s="194"/>
      <c r="U236" s="194"/>
    </row>
    <row r="237" spans="1:21" ht="12.75" hidden="1" customHeight="1" x14ac:dyDescent="0.3"/>
    <row r="240" spans="1:21" x14ac:dyDescent="0.3">
      <c r="N240" s="110" t="s">
        <v>349</v>
      </c>
    </row>
    <row r="241" spans="1:24" ht="15" customHeight="1" x14ac:dyDescent="0.3">
      <c r="B241" s="191"/>
      <c r="C241" s="192"/>
      <c r="D241" s="102"/>
      <c r="E241" s="102"/>
      <c r="F241" s="102"/>
      <c r="G241" s="132"/>
      <c r="H241" s="132"/>
      <c r="I241" s="132"/>
      <c r="J241" s="43"/>
      <c r="K241" s="43"/>
      <c r="L241" s="44"/>
      <c r="M241" s="44"/>
      <c r="N241" s="45"/>
      <c r="O241" s="45"/>
      <c r="P241" s="45"/>
      <c r="Q241" s="132"/>
      <c r="R241" s="132"/>
      <c r="S241" s="47"/>
      <c r="T241" s="47"/>
      <c r="U241" s="48"/>
    </row>
    <row r="242" spans="1:24" x14ac:dyDescent="0.3">
      <c r="A242" s="1" t="s">
        <v>777</v>
      </c>
      <c r="B242" s="347" t="s">
        <v>350</v>
      </c>
      <c r="C242" s="348"/>
      <c r="D242" s="348"/>
      <c r="E242" s="348"/>
      <c r="F242" s="348"/>
      <c r="G242" s="348"/>
      <c r="H242" s="348"/>
      <c r="I242" s="348"/>
      <c r="J242" s="348"/>
      <c r="K242" s="348"/>
      <c r="L242" s="348"/>
      <c r="M242" s="348"/>
      <c r="N242" s="348"/>
      <c r="O242" s="348"/>
      <c r="P242" s="348"/>
      <c r="Q242" s="348"/>
      <c r="R242" s="348"/>
      <c r="S242" s="348"/>
      <c r="T242" s="348"/>
      <c r="U242" s="349"/>
    </row>
    <row r="243" spans="1:24" ht="30" customHeight="1" x14ac:dyDescent="0.3">
      <c r="B243" s="808" t="s">
        <v>138</v>
      </c>
      <c r="C243" s="808"/>
      <c r="D243" s="809" t="s">
        <v>139</v>
      </c>
      <c r="E243" s="809"/>
      <c r="F243" s="809" t="s">
        <v>140</v>
      </c>
      <c r="G243" s="810" t="s">
        <v>141</v>
      </c>
      <c r="H243" s="810"/>
      <c r="I243" s="810"/>
      <c r="J243" s="810"/>
      <c r="K243" s="810"/>
      <c r="L243" s="810"/>
      <c r="M243" s="810"/>
      <c r="N243" s="810" t="s">
        <v>142</v>
      </c>
      <c r="O243" s="810"/>
      <c r="P243" s="810"/>
      <c r="Q243" s="810"/>
      <c r="R243" s="810"/>
      <c r="S243" s="810" t="s">
        <v>99</v>
      </c>
      <c r="T243" s="810"/>
      <c r="U243" s="810"/>
    </row>
    <row r="244" spans="1:24" ht="14.25" customHeight="1" x14ac:dyDescent="0.3">
      <c r="B244" s="808"/>
      <c r="C244" s="808"/>
      <c r="D244" s="809"/>
      <c r="E244" s="809"/>
      <c r="F244" s="809"/>
      <c r="G244" s="790" t="s">
        <v>143</v>
      </c>
      <c r="H244" s="809"/>
      <c r="I244" s="809"/>
      <c r="J244" s="790" t="s">
        <v>144</v>
      </c>
      <c r="K244" s="790"/>
      <c r="L244" s="790" t="s">
        <v>145</v>
      </c>
      <c r="M244" s="790"/>
      <c r="N244" s="201" t="s">
        <v>146</v>
      </c>
      <c r="O244" s="29" t="s">
        <v>147</v>
      </c>
      <c r="P244" s="201" t="s">
        <v>148</v>
      </c>
      <c r="Q244" s="790" t="s">
        <v>149</v>
      </c>
      <c r="R244" s="790"/>
      <c r="S244" s="810"/>
      <c r="T244" s="810"/>
      <c r="U244" s="810"/>
    </row>
    <row r="245" spans="1:24" ht="14.25" customHeight="1" x14ac:dyDescent="0.3">
      <c r="B245" s="244" t="s">
        <v>150</v>
      </c>
      <c r="C245" s="245"/>
      <c r="D245" s="418" t="s">
        <v>239</v>
      </c>
      <c r="E245" s="418"/>
      <c r="F245" s="99" t="s">
        <v>152</v>
      </c>
      <c r="G245" s="829">
        <v>3039215719</v>
      </c>
      <c r="H245" s="829"/>
      <c r="I245" s="829"/>
      <c r="J245" s="820" t="s">
        <v>351</v>
      </c>
      <c r="K245" s="821"/>
      <c r="L245" s="831" t="s">
        <v>352</v>
      </c>
      <c r="M245" s="832"/>
      <c r="N245" s="141">
        <v>2456948393</v>
      </c>
      <c r="O245" s="78">
        <f>138.32/111.82</f>
        <v>1.2369880164550171</v>
      </c>
      <c r="P245" s="142" t="s">
        <v>531</v>
      </c>
      <c r="Q245" s="802">
        <f t="shared" ref="Q245:Q257" si="18">+G245/O245</f>
        <v>2456948392.8468766</v>
      </c>
      <c r="R245" s="803"/>
      <c r="S245" s="627" t="s">
        <v>353</v>
      </c>
      <c r="T245" s="627"/>
      <c r="U245" s="627"/>
    </row>
    <row r="246" spans="1:24" ht="14.25" customHeight="1" x14ac:dyDescent="0.3">
      <c r="B246" s="244" t="s">
        <v>154</v>
      </c>
      <c r="C246" s="245"/>
      <c r="D246" s="418" t="s">
        <v>239</v>
      </c>
      <c r="E246" s="418"/>
      <c r="F246" s="99" t="s">
        <v>152</v>
      </c>
      <c r="G246" s="829">
        <f>11645347+3039215719</f>
        <v>3050861066</v>
      </c>
      <c r="H246" s="829"/>
      <c r="I246" s="830"/>
      <c r="J246" s="820" t="s">
        <v>354</v>
      </c>
      <c r="K246" s="821"/>
      <c r="L246" s="801" t="s">
        <v>355</v>
      </c>
      <c r="M246" s="801"/>
      <c r="N246" s="141">
        <v>2456948393</v>
      </c>
      <c r="O246" s="78">
        <f>138.85/111.82</f>
        <v>1.2417277767841173</v>
      </c>
      <c r="P246" s="143" t="s">
        <v>337</v>
      </c>
      <c r="Q246" s="802">
        <f t="shared" si="18"/>
        <v>2456948393.230969</v>
      </c>
      <c r="R246" s="803"/>
      <c r="S246" s="627" t="s">
        <v>353</v>
      </c>
      <c r="T246" s="627"/>
      <c r="U246" s="627"/>
    </row>
    <row r="247" spans="1:24" ht="14.25" customHeight="1" x14ac:dyDescent="0.3">
      <c r="B247" s="244" t="s">
        <v>156</v>
      </c>
      <c r="C247" s="245"/>
      <c r="D247" s="418" t="s">
        <v>239</v>
      </c>
      <c r="E247" s="418"/>
      <c r="F247" s="99" t="s">
        <v>152</v>
      </c>
      <c r="G247" s="829">
        <v>3069977012</v>
      </c>
      <c r="H247" s="829"/>
      <c r="I247" s="830"/>
      <c r="J247" s="820" t="s">
        <v>356</v>
      </c>
      <c r="K247" s="821"/>
      <c r="L247" s="801">
        <v>43150</v>
      </c>
      <c r="M247" s="801"/>
      <c r="N247" s="141">
        <v>2456948393</v>
      </c>
      <c r="O247" s="78">
        <f>139.72/111.82</f>
        <v>1.2495081380790556</v>
      </c>
      <c r="P247" s="136" t="s">
        <v>357</v>
      </c>
      <c r="Q247" s="802">
        <f t="shared" si="18"/>
        <v>2456948393.0850272</v>
      </c>
      <c r="R247" s="803"/>
      <c r="S247" s="627" t="s">
        <v>353</v>
      </c>
      <c r="T247" s="627"/>
      <c r="U247" s="627"/>
    </row>
    <row r="248" spans="1:24" ht="36" customHeight="1" x14ac:dyDescent="0.3">
      <c r="B248" s="244" t="s">
        <v>158</v>
      </c>
      <c r="C248" s="245"/>
      <c r="D248" s="418" t="s">
        <v>239</v>
      </c>
      <c r="E248" s="418"/>
      <c r="F248" s="99" t="s">
        <v>152</v>
      </c>
      <c r="G248" s="829">
        <v>3069977012</v>
      </c>
      <c r="H248" s="829"/>
      <c r="I248" s="830"/>
      <c r="J248" s="820" t="s">
        <v>358</v>
      </c>
      <c r="K248" s="821"/>
      <c r="L248" s="801">
        <v>43157</v>
      </c>
      <c r="M248" s="801"/>
      <c r="N248" s="141">
        <v>2456948393</v>
      </c>
      <c r="O248" s="78">
        <f>139.72/111.82</f>
        <v>1.2495081380790556</v>
      </c>
      <c r="P248" s="136" t="s">
        <v>359</v>
      </c>
      <c r="Q248" s="802">
        <f t="shared" si="18"/>
        <v>2456948393.0850272</v>
      </c>
      <c r="R248" s="803"/>
      <c r="S248" s="627" t="s">
        <v>319</v>
      </c>
      <c r="T248" s="627"/>
      <c r="U248" s="627"/>
      <c r="X248" s="97"/>
    </row>
    <row r="249" spans="1:24" ht="14.25" customHeight="1" x14ac:dyDescent="0.3">
      <c r="B249" s="833" t="s">
        <v>160</v>
      </c>
      <c r="C249" s="834"/>
      <c r="D249" s="816" t="s">
        <v>239</v>
      </c>
      <c r="E249" s="816"/>
      <c r="F249" s="111" t="s">
        <v>152</v>
      </c>
      <c r="G249" s="835">
        <v>3091729640</v>
      </c>
      <c r="H249" s="835"/>
      <c r="I249" s="802"/>
      <c r="J249" s="836" t="s">
        <v>360</v>
      </c>
      <c r="K249" s="837"/>
      <c r="L249" s="819">
        <v>43182</v>
      </c>
      <c r="M249" s="819"/>
      <c r="N249" s="141">
        <v>2456948393</v>
      </c>
      <c r="O249" s="134">
        <f>140.71/111.82</f>
        <v>1.2583616526560546</v>
      </c>
      <c r="P249" s="136" t="s">
        <v>346</v>
      </c>
      <c r="Q249" s="802">
        <f t="shared" si="18"/>
        <v>2456948392.7567334</v>
      </c>
      <c r="R249" s="803"/>
      <c r="S249" s="811" t="s">
        <v>319</v>
      </c>
      <c r="T249" s="811"/>
      <c r="U249" s="811"/>
      <c r="X249" s="98"/>
    </row>
    <row r="250" spans="1:24" ht="14.25" customHeight="1" x14ac:dyDescent="0.3">
      <c r="B250" s="244" t="s">
        <v>162</v>
      </c>
      <c r="C250" s="245"/>
      <c r="D250" s="418" t="s">
        <v>239</v>
      </c>
      <c r="E250" s="418"/>
      <c r="F250" s="99" t="s">
        <v>152</v>
      </c>
      <c r="G250" s="829">
        <f>3099200240+14282029</f>
        <v>3113482269</v>
      </c>
      <c r="H250" s="829"/>
      <c r="I250" s="830"/>
      <c r="J250" s="820" t="s">
        <v>361</v>
      </c>
      <c r="K250" s="821"/>
      <c r="L250" s="801">
        <v>43237</v>
      </c>
      <c r="M250" s="801"/>
      <c r="N250" s="141">
        <v>2456948393</v>
      </c>
      <c r="O250" s="134">
        <f>141.7/111.82</f>
        <v>1.2672151672330532</v>
      </c>
      <c r="P250" s="136" t="s">
        <v>451</v>
      </c>
      <c r="Q250" s="802">
        <f t="shared" si="18"/>
        <v>2456948393.2221594</v>
      </c>
      <c r="R250" s="803"/>
      <c r="S250" s="627" t="s">
        <v>319</v>
      </c>
      <c r="T250" s="627"/>
      <c r="U250" s="627"/>
    </row>
    <row r="251" spans="1:24" ht="45" customHeight="1" x14ac:dyDescent="0.3">
      <c r="B251" s="244" t="s">
        <v>164</v>
      </c>
      <c r="C251" s="245"/>
      <c r="D251" s="418" t="s">
        <v>239</v>
      </c>
      <c r="E251" s="418"/>
      <c r="F251" s="99" t="s">
        <v>152</v>
      </c>
      <c r="G251" s="829">
        <v>3113482269</v>
      </c>
      <c r="H251" s="829"/>
      <c r="I251" s="830"/>
      <c r="J251" s="820" t="s">
        <v>362</v>
      </c>
      <c r="K251" s="821"/>
      <c r="L251" s="801">
        <v>43249</v>
      </c>
      <c r="M251" s="801"/>
      <c r="N251" s="141">
        <v>2456948393</v>
      </c>
      <c r="O251" s="134">
        <f>141.7/111.82</f>
        <v>1.2672151672330532</v>
      </c>
      <c r="P251" s="136" t="s">
        <v>452</v>
      </c>
      <c r="Q251" s="802">
        <f t="shared" si="18"/>
        <v>2456948393.2221594</v>
      </c>
      <c r="R251" s="803"/>
      <c r="S251" s="627" t="s">
        <v>319</v>
      </c>
      <c r="T251" s="627"/>
      <c r="U251" s="627"/>
    </row>
    <row r="252" spans="1:24" ht="14.25" customHeight="1" x14ac:dyDescent="0.3">
      <c r="B252" s="244" t="s">
        <v>166</v>
      </c>
      <c r="C252" s="245"/>
      <c r="D252" s="418" t="s">
        <v>239</v>
      </c>
      <c r="E252" s="418"/>
      <c r="F252" s="99" t="s">
        <v>152</v>
      </c>
      <c r="G252" s="829">
        <v>3126226233</v>
      </c>
      <c r="H252" s="829"/>
      <c r="I252" s="830"/>
      <c r="J252" s="820" t="s">
        <v>363</v>
      </c>
      <c r="K252" s="821"/>
      <c r="L252" s="801">
        <v>43305</v>
      </c>
      <c r="M252" s="801"/>
      <c r="N252" s="141">
        <v>2456948393</v>
      </c>
      <c r="O252" s="134">
        <f>142.28/111.82</f>
        <v>1.272402074763012</v>
      </c>
      <c r="P252" s="136" t="s">
        <v>473</v>
      </c>
      <c r="Q252" s="802">
        <f t="shared" si="18"/>
        <v>2456948393.1266518</v>
      </c>
      <c r="R252" s="803"/>
      <c r="S252" s="627" t="s">
        <v>353</v>
      </c>
      <c r="T252" s="627"/>
      <c r="U252" s="627"/>
    </row>
    <row r="253" spans="1:24" ht="48" customHeight="1" x14ac:dyDescent="0.3">
      <c r="B253" s="244" t="s">
        <v>248</v>
      </c>
      <c r="C253" s="245"/>
      <c r="D253" s="418" t="s">
        <v>239</v>
      </c>
      <c r="E253" s="418"/>
      <c r="F253" s="99" t="s">
        <v>152</v>
      </c>
      <c r="G253" s="829">
        <v>3126226233</v>
      </c>
      <c r="H253" s="829"/>
      <c r="I253" s="830"/>
      <c r="J253" s="820" t="s">
        <v>364</v>
      </c>
      <c r="K253" s="821"/>
      <c r="L253" s="801">
        <v>43313</v>
      </c>
      <c r="M253" s="801"/>
      <c r="N253" s="141">
        <v>2456948393</v>
      </c>
      <c r="O253" s="134">
        <f>142.28/111.82</f>
        <v>1.272402074763012</v>
      </c>
      <c r="P253" s="136" t="s">
        <v>473</v>
      </c>
      <c r="Q253" s="802">
        <f t="shared" si="18"/>
        <v>2456948393.1266518</v>
      </c>
      <c r="R253" s="803"/>
      <c r="S253" s="627" t="s">
        <v>319</v>
      </c>
      <c r="T253" s="627"/>
      <c r="U253" s="627"/>
    </row>
    <row r="254" spans="1:24" ht="14.25" customHeight="1" x14ac:dyDescent="0.3">
      <c r="B254" s="833" t="s">
        <v>250</v>
      </c>
      <c r="C254" s="834"/>
      <c r="D254" s="816" t="s">
        <v>239</v>
      </c>
      <c r="E254" s="816"/>
      <c r="F254" s="111" t="s">
        <v>152</v>
      </c>
      <c r="G254" s="835">
        <v>3122051486</v>
      </c>
      <c r="H254" s="835"/>
      <c r="I254" s="802"/>
      <c r="J254" s="836" t="s">
        <v>365</v>
      </c>
      <c r="K254" s="837"/>
      <c r="L254" s="819">
        <v>43353</v>
      </c>
      <c r="M254" s="819"/>
      <c r="N254" s="141">
        <v>2456948393</v>
      </c>
      <c r="O254" s="134">
        <f>142.27/111.82</f>
        <v>1.2723126453228404</v>
      </c>
      <c r="P254" s="136" t="s">
        <v>488</v>
      </c>
      <c r="Q254" s="802">
        <f t="shared" si="18"/>
        <v>2453839861.9843955</v>
      </c>
      <c r="R254" s="803"/>
      <c r="S254" s="627" t="s">
        <v>489</v>
      </c>
      <c r="T254" s="627"/>
      <c r="U254" s="627"/>
    </row>
    <row r="255" spans="1:24" ht="14.25" customHeight="1" x14ac:dyDescent="0.3">
      <c r="B255" s="244" t="s">
        <v>252</v>
      </c>
      <c r="C255" s="245"/>
      <c r="D255" s="418" t="s">
        <v>239</v>
      </c>
      <c r="E255" s="418"/>
      <c r="F255" s="99" t="s">
        <v>152</v>
      </c>
      <c r="G255" s="829">
        <v>3131060150</v>
      </c>
      <c r="H255" s="829"/>
      <c r="I255" s="830"/>
      <c r="J255" s="820" t="s">
        <v>366</v>
      </c>
      <c r="K255" s="821"/>
      <c r="L255" s="801">
        <v>43384</v>
      </c>
      <c r="M255" s="801"/>
      <c r="N255" s="141">
        <v>2456948393</v>
      </c>
      <c r="O255" s="134">
        <f>142.5/111.82</f>
        <v>1.2743695224467895</v>
      </c>
      <c r="P255" s="136" t="s">
        <v>501</v>
      </c>
      <c r="Q255" s="802">
        <f t="shared" si="18"/>
        <v>2456948392.7929826</v>
      </c>
      <c r="R255" s="803"/>
      <c r="S255" s="627" t="s">
        <v>319</v>
      </c>
      <c r="T255" s="627"/>
      <c r="U255" s="627"/>
    </row>
    <row r="256" spans="1:24" ht="14.25" customHeight="1" x14ac:dyDescent="0.3">
      <c r="B256" s="244" t="s">
        <v>254</v>
      </c>
      <c r="C256" s="245"/>
      <c r="D256" s="418" t="s">
        <v>239</v>
      </c>
      <c r="E256" s="418"/>
      <c r="F256" s="99" t="s">
        <v>152</v>
      </c>
      <c r="G256" s="829">
        <v>3131060150</v>
      </c>
      <c r="H256" s="829"/>
      <c r="I256" s="830"/>
      <c r="J256" s="820" t="s">
        <v>367</v>
      </c>
      <c r="K256" s="821"/>
      <c r="L256" s="801">
        <v>43384</v>
      </c>
      <c r="M256" s="801"/>
      <c r="N256" s="141">
        <v>2456948393</v>
      </c>
      <c r="O256" s="134">
        <f>142.5/111.82</f>
        <v>1.2743695224467895</v>
      </c>
      <c r="P256" s="136" t="s">
        <v>501</v>
      </c>
      <c r="Q256" s="802">
        <f t="shared" si="18"/>
        <v>2456948392.7929826</v>
      </c>
      <c r="R256" s="803"/>
      <c r="S256" s="627" t="s">
        <v>319</v>
      </c>
      <c r="T256" s="627"/>
      <c r="U256" s="627"/>
    </row>
    <row r="257" spans="1:21" ht="14.25" customHeight="1" x14ac:dyDescent="0.3">
      <c r="B257" s="191"/>
      <c r="C257" s="193"/>
      <c r="D257" s="418" t="s">
        <v>239</v>
      </c>
      <c r="E257" s="418"/>
      <c r="F257" s="99" t="s">
        <v>152</v>
      </c>
      <c r="G257" s="829">
        <v>4008101</v>
      </c>
      <c r="H257" s="829"/>
      <c r="I257" s="830"/>
      <c r="J257" s="820" t="s">
        <v>511</v>
      </c>
      <c r="K257" s="821"/>
      <c r="L257" s="831">
        <v>43431</v>
      </c>
      <c r="M257" s="832"/>
      <c r="N257" s="141"/>
      <c r="O257" s="134">
        <f>142.5/111.82</f>
        <v>1.2743695224467895</v>
      </c>
      <c r="P257" s="136" t="s">
        <v>512</v>
      </c>
      <c r="Q257" s="802">
        <f t="shared" si="18"/>
        <v>3145163.8864561403</v>
      </c>
      <c r="R257" s="803"/>
      <c r="S257" s="627" t="s">
        <v>513</v>
      </c>
      <c r="T257" s="627"/>
      <c r="U257" s="627"/>
    </row>
    <row r="258" spans="1:21" ht="14.25" customHeight="1" x14ac:dyDescent="0.3">
      <c r="B258" s="244" t="s">
        <v>256</v>
      </c>
      <c r="C258" s="245"/>
      <c r="D258" s="418" t="s">
        <v>239</v>
      </c>
      <c r="E258" s="418"/>
      <c r="F258" s="99" t="s">
        <v>152</v>
      </c>
      <c r="G258" s="829">
        <v>3134795450</v>
      </c>
      <c r="H258" s="829"/>
      <c r="I258" s="830"/>
      <c r="J258" s="820" t="s">
        <v>368</v>
      </c>
      <c r="K258" s="821"/>
      <c r="L258" s="801">
        <v>43432</v>
      </c>
      <c r="M258" s="801"/>
      <c r="N258" s="141">
        <v>2456948393</v>
      </c>
      <c r="O258" s="134">
        <f>142.67/111.82</f>
        <v>1.2758898229297084</v>
      </c>
      <c r="P258" s="136" t="s">
        <v>512</v>
      </c>
      <c r="Q258" s="802">
        <f>+G258/O258</f>
        <v>2456948392.9277353</v>
      </c>
      <c r="R258" s="803"/>
      <c r="S258" s="627" t="s">
        <v>319</v>
      </c>
      <c r="T258" s="627"/>
      <c r="U258" s="627"/>
    </row>
    <row r="259" spans="1:21" ht="14.25" customHeight="1" x14ac:dyDescent="0.3">
      <c r="B259" s="244" t="s">
        <v>258</v>
      </c>
      <c r="C259" s="245"/>
      <c r="D259" s="418" t="s">
        <v>239</v>
      </c>
      <c r="E259" s="418"/>
      <c r="F259" s="99" t="s">
        <v>152</v>
      </c>
      <c r="G259" s="829">
        <v>3138530750</v>
      </c>
      <c r="H259" s="829"/>
      <c r="I259" s="830"/>
      <c r="J259" s="820" t="s">
        <v>369</v>
      </c>
      <c r="K259" s="821"/>
      <c r="L259" s="801">
        <v>43444</v>
      </c>
      <c r="M259" s="801"/>
      <c r="N259" s="141">
        <v>2456948393</v>
      </c>
      <c r="O259" s="134">
        <f>142.84/111.82</f>
        <v>1.2774101234126276</v>
      </c>
      <c r="P259" s="136" t="s">
        <v>516</v>
      </c>
      <c r="Q259" s="802">
        <f t="shared" ref="Q259" si="19">+G259/O259</f>
        <v>2456948393.0621672</v>
      </c>
      <c r="R259" s="803"/>
      <c r="S259" s="627" t="s">
        <v>319</v>
      </c>
      <c r="T259" s="627"/>
      <c r="U259" s="627"/>
    </row>
    <row r="260" spans="1:21" ht="14.25" customHeight="1" x14ac:dyDescent="0.3">
      <c r="B260" s="244" t="s">
        <v>261</v>
      </c>
      <c r="C260" s="245"/>
      <c r="D260" s="418" t="s">
        <v>239</v>
      </c>
      <c r="E260" s="418"/>
      <c r="F260" s="99" t="s">
        <v>152</v>
      </c>
      <c r="G260" s="829">
        <v>3138530750</v>
      </c>
      <c r="H260" s="829"/>
      <c r="I260" s="830"/>
      <c r="J260" s="820" t="s">
        <v>370</v>
      </c>
      <c r="K260" s="821"/>
      <c r="L260" s="801">
        <v>43444</v>
      </c>
      <c r="M260" s="801"/>
      <c r="N260" s="141">
        <v>2456948393</v>
      </c>
      <c r="O260" s="134">
        <f>142.84/111.82</f>
        <v>1.2774101234126276</v>
      </c>
      <c r="P260" s="136" t="s">
        <v>516</v>
      </c>
      <c r="Q260" s="802">
        <f>+G260/O260</f>
        <v>2456948393.0621672</v>
      </c>
      <c r="R260" s="803"/>
      <c r="S260" s="627" t="s">
        <v>319</v>
      </c>
      <c r="T260" s="627"/>
      <c r="U260" s="627"/>
    </row>
    <row r="261" spans="1:21" ht="14.25" customHeight="1" x14ac:dyDescent="0.3">
      <c r="B261" s="244" t="s">
        <v>264</v>
      </c>
      <c r="C261" s="245"/>
      <c r="D261" s="418" t="s">
        <v>239</v>
      </c>
      <c r="E261" s="418"/>
      <c r="F261" s="99" t="s">
        <v>152</v>
      </c>
      <c r="G261" s="829">
        <v>3166875084</v>
      </c>
      <c r="H261" s="829"/>
      <c r="I261" s="830"/>
      <c r="J261" s="820" t="s">
        <v>371</v>
      </c>
      <c r="K261" s="821"/>
      <c r="L261" s="801">
        <v>43507</v>
      </c>
      <c r="M261" s="801"/>
      <c r="N261" s="141">
        <v>2456948393</v>
      </c>
      <c r="O261" s="134">
        <f>100.6/78.05</f>
        <v>1.2889173606662396</v>
      </c>
      <c r="P261" s="136" t="s">
        <v>536</v>
      </c>
      <c r="Q261" s="802">
        <f>+G261/O261</f>
        <v>2457003979.1868787</v>
      </c>
      <c r="R261" s="803"/>
      <c r="S261" s="627" t="s">
        <v>319</v>
      </c>
      <c r="T261" s="627"/>
      <c r="U261" s="627"/>
    </row>
    <row r="262" spans="1:21" ht="30" customHeight="1" x14ac:dyDescent="0.3">
      <c r="B262" s="244" t="s">
        <v>268</v>
      </c>
      <c r="C262" s="245"/>
      <c r="D262" s="418" t="s">
        <v>239</v>
      </c>
      <c r="E262" s="418"/>
      <c r="F262" s="99" t="s">
        <v>152</v>
      </c>
      <c r="G262" s="829">
        <v>7000000000</v>
      </c>
      <c r="H262" s="829"/>
      <c r="I262" s="830"/>
      <c r="J262" s="820" t="s">
        <v>372</v>
      </c>
      <c r="K262" s="821"/>
      <c r="L262" s="801">
        <v>43550</v>
      </c>
      <c r="M262" s="801"/>
      <c r="N262" s="141">
        <v>2456948393</v>
      </c>
      <c r="O262" s="134">
        <f>101.18/78.05</f>
        <v>1.2963484945547727</v>
      </c>
      <c r="P262" s="136" t="s">
        <v>547</v>
      </c>
      <c r="Q262" s="802">
        <f>+G262/O262</f>
        <v>5399782565.7244511</v>
      </c>
      <c r="R262" s="803"/>
      <c r="S262" s="627" t="s">
        <v>548</v>
      </c>
      <c r="T262" s="627"/>
      <c r="U262" s="627"/>
    </row>
    <row r="263" spans="1:21" ht="18.75" customHeight="1" x14ac:dyDescent="0.3">
      <c r="B263" s="244" t="s">
        <v>272</v>
      </c>
      <c r="C263" s="245"/>
      <c r="D263" s="418" t="s">
        <v>239</v>
      </c>
      <c r="E263" s="418"/>
      <c r="F263" s="99" t="s">
        <v>152</v>
      </c>
      <c r="G263" s="804"/>
      <c r="H263" s="805"/>
      <c r="I263" s="805"/>
      <c r="J263" s="820" t="s">
        <v>373</v>
      </c>
      <c r="K263" s="821"/>
      <c r="L263" s="801"/>
      <c r="M263" s="801"/>
      <c r="N263" s="141">
        <v>2456948393</v>
      </c>
      <c r="O263" s="134">
        <f t="shared" ref="O263:O264" si="20">101.18/78.05</f>
        <v>1.2963484945547727</v>
      </c>
      <c r="P263" s="136"/>
      <c r="Q263" s="802"/>
      <c r="R263" s="803"/>
      <c r="S263" s="828" t="s">
        <v>610</v>
      </c>
      <c r="T263" s="828"/>
      <c r="U263" s="828"/>
    </row>
    <row r="264" spans="1:21" ht="15" customHeight="1" x14ac:dyDescent="0.3">
      <c r="B264" s="244" t="s">
        <v>374</v>
      </c>
      <c r="C264" s="245"/>
      <c r="D264" s="418" t="s">
        <v>239</v>
      </c>
      <c r="E264" s="418"/>
      <c r="F264" s="99" t="s">
        <v>152</v>
      </c>
      <c r="G264" s="804"/>
      <c r="H264" s="805"/>
      <c r="I264" s="805"/>
      <c r="J264" s="820" t="s">
        <v>375</v>
      </c>
      <c r="K264" s="821"/>
      <c r="L264" s="801"/>
      <c r="M264" s="801"/>
      <c r="N264" s="144">
        <v>1455974867</v>
      </c>
      <c r="O264" s="134">
        <f t="shared" si="20"/>
        <v>1.2963484945547727</v>
      </c>
      <c r="P264" s="136"/>
      <c r="Q264" s="802"/>
      <c r="R264" s="803"/>
      <c r="S264" s="828" t="s">
        <v>610</v>
      </c>
      <c r="T264" s="828"/>
      <c r="U264" s="828"/>
    </row>
    <row r="265" spans="1:21" ht="15" customHeight="1" x14ac:dyDescent="0.3">
      <c r="B265" s="244" t="s">
        <v>376</v>
      </c>
      <c r="C265" s="245"/>
      <c r="D265" s="418" t="s">
        <v>239</v>
      </c>
      <c r="E265" s="418"/>
      <c r="F265" s="99" t="s">
        <v>152</v>
      </c>
      <c r="G265" s="804">
        <v>6309098263</v>
      </c>
      <c r="H265" s="805"/>
      <c r="I265" s="805"/>
      <c r="J265" s="820" t="s">
        <v>377</v>
      </c>
      <c r="K265" s="821"/>
      <c r="L265" s="801">
        <v>43612</v>
      </c>
      <c r="M265" s="801"/>
      <c r="N265" s="144">
        <v>1455974867</v>
      </c>
      <c r="O265" s="134">
        <f>102.12/78.05</f>
        <v>1.3083920563741192</v>
      </c>
      <c r="P265" s="136" t="s">
        <v>609</v>
      </c>
      <c r="Q265" s="802">
        <f>+G265/O265</f>
        <v>4822024279.5451431</v>
      </c>
      <c r="R265" s="803"/>
      <c r="S265" s="627" t="s">
        <v>642</v>
      </c>
      <c r="T265" s="627"/>
      <c r="U265" s="627"/>
    </row>
    <row r="266" spans="1:21" ht="15" customHeight="1" x14ac:dyDescent="0.3">
      <c r="B266" s="244" t="s">
        <v>378</v>
      </c>
      <c r="C266" s="245"/>
      <c r="D266" s="418" t="s">
        <v>239</v>
      </c>
      <c r="E266" s="418"/>
      <c r="F266" s="99" t="s">
        <v>152</v>
      </c>
      <c r="G266" s="804"/>
      <c r="H266" s="805"/>
      <c r="I266" s="805"/>
      <c r="J266" s="820" t="s">
        <v>379</v>
      </c>
      <c r="K266" s="821"/>
      <c r="L266" s="801"/>
      <c r="M266" s="801"/>
      <c r="N266" s="144">
        <v>1455974867</v>
      </c>
      <c r="O266" s="134"/>
      <c r="P266" s="136"/>
      <c r="Q266" s="802"/>
      <c r="R266" s="803"/>
      <c r="S266" s="627" t="s">
        <v>319</v>
      </c>
      <c r="T266" s="627"/>
      <c r="U266" s="627"/>
    </row>
    <row r="267" spans="1:21" ht="15" customHeight="1" x14ac:dyDescent="0.3">
      <c r="B267" s="244" t="s">
        <v>380</v>
      </c>
      <c r="C267" s="245"/>
      <c r="D267" s="418" t="s">
        <v>239</v>
      </c>
      <c r="E267" s="418"/>
      <c r="F267" s="99" t="s">
        <v>152</v>
      </c>
      <c r="G267" s="804"/>
      <c r="H267" s="805"/>
      <c r="I267" s="805"/>
      <c r="J267" s="820" t="s">
        <v>381</v>
      </c>
      <c r="K267" s="821"/>
      <c r="L267" s="801"/>
      <c r="M267" s="801"/>
      <c r="N267" s="144">
        <v>1455974867</v>
      </c>
      <c r="O267" s="134"/>
      <c r="P267" s="136"/>
      <c r="Q267" s="802"/>
      <c r="R267" s="803"/>
      <c r="S267" s="627" t="s">
        <v>319</v>
      </c>
      <c r="T267" s="627"/>
      <c r="U267" s="627"/>
    </row>
    <row r="268" spans="1:21" ht="31.5" customHeight="1" x14ac:dyDescent="0.3">
      <c r="B268" s="811" t="s">
        <v>382</v>
      </c>
      <c r="C268" s="811"/>
      <c r="D268" s="816" t="s">
        <v>239</v>
      </c>
      <c r="E268" s="816"/>
      <c r="F268" s="111" t="s">
        <v>152</v>
      </c>
      <c r="G268" s="817">
        <v>2643821720</v>
      </c>
      <c r="H268" s="817"/>
      <c r="I268" s="817"/>
      <c r="J268" s="818" t="s">
        <v>383</v>
      </c>
      <c r="K268" s="818"/>
      <c r="L268" s="819">
        <v>43650</v>
      </c>
      <c r="M268" s="819"/>
      <c r="N268" s="145">
        <v>1455974867</v>
      </c>
      <c r="O268" s="134">
        <f>102.44/78.05</f>
        <v>1.3124919923126201</v>
      </c>
      <c r="P268" s="139" t="s">
        <v>643</v>
      </c>
      <c r="Q268" s="802">
        <f>+G268/O268</f>
        <v>2014352647.8524013</v>
      </c>
      <c r="R268" s="803"/>
      <c r="S268" s="811" t="s">
        <v>644</v>
      </c>
      <c r="T268" s="811"/>
      <c r="U268" s="811"/>
    </row>
    <row r="269" spans="1:21" ht="14.4" x14ac:dyDescent="0.3">
      <c r="B269" s="811" t="s">
        <v>611</v>
      </c>
      <c r="C269" s="811"/>
      <c r="D269" s="816" t="s">
        <v>239</v>
      </c>
      <c r="E269" s="816"/>
      <c r="F269" s="111" t="s">
        <v>152</v>
      </c>
      <c r="G269" s="817">
        <v>9754517</v>
      </c>
      <c r="H269" s="817"/>
      <c r="I269" s="817"/>
      <c r="J269" s="818" t="s">
        <v>383</v>
      </c>
      <c r="K269" s="818"/>
      <c r="L269" s="819">
        <v>43658</v>
      </c>
      <c r="M269" s="819"/>
      <c r="N269" s="145"/>
      <c r="O269" s="134">
        <f>102.71/78.05</f>
        <v>1.3159513132607303</v>
      </c>
      <c r="P269" s="139" t="s">
        <v>645</v>
      </c>
      <c r="Q269" s="802">
        <f>+G269/O269</f>
        <v>7412521.194138837</v>
      </c>
      <c r="R269" s="803"/>
      <c r="S269" s="811" t="s">
        <v>646</v>
      </c>
      <c r="T269" s="811"/>
      <c r="U269" s="811"/>
    </row>
    <row r="270" spans="1:21" ht="14.4" x14ac:dyDescent="0.3">
      <c r="B270" s="1" t="s">
        <v>647</v>
      </c>
      <c r="G270" s="781">
        <f>SUM(G245:H269)</f>
        <v>65730763874</v>
      </c>
      <c r="H270" s="782"/>
      <c r="J270" s="146"/>
      <c r="K270" s="146"/>
      <c r="N270" s="147">
        <f>SUM(N245:N269)</f>
        <v>51504945409</v>
      </c>
      <c r="Q270" s="781">
        <f>SUM(Q245:R269)</f>
        <v>51554838521.714149</v>
      </c>
      <c r="R270" s="782"/>
      <c r="S270" s="148">
        <f>+Q270-N270</f>
        <v>49893112.714149475</v>
      </c>
    </row>
    <row r="271" spans="1:21" ht="15" customHeight="1" x14ac:dyDescent="0.3"/>
    <row r="272" spans="1:21" x14ac:dyDescent="0.3">
      <c r="A272" s="1" t="s">
        <v>782</v>
      </c>
      <c r="B272" s="413" t="s">
        <v>526</v>
      </c>
      <c r="C272" s="413"/>
      <c r="D272" s="413"/>
      <c r="E272" s="413"/>
      <c r="F272" s="413"/>
      <c r="G272" s="413"/>
      <c r="H272" s="413"/>
      <c r="I272" s="413"/>
      <c r="J272" s="413"/>
      <c r="K272" s="413"/>
      <c r="L272" s="413"/>
      <c r="M272" s="413"/>
      <c r="N272" s="413"/>
      <c r="O272" s="413"/>
      <c r="P272" s="413"/>
      <c r="Q272" s="413"/>
      <c r="R272" s="413"/>
      <c r="S272" s="413"/>
      <c r="T272" s="413"/>
      <c r="U272" s="413"/>
    </row>
    <row r="273" spans="2:21" ht="30" customHeight="1" x14ac:dyDescent="0.3">
      <c r="B273" s="808" t="s">
        <v>138</v>
      </c>
      <c r="C273" s="808"/>
      <c r="D273" s="809" t="s">
        <v>139</v>
      </c>
      <c r="E273" s="809"/>
      <c r="F273" s="809" t="s">
        <v>140</v>
      </c>
      <c r="G273" s="810" t="s">
        <v>141</v>
      </c>
      <c r="H273" s="810"/>
      <c r="I273" s="810"/>
      <c r="J273" s="810"/>
      <c r="K273" s="810"/>
      <c r="L273" s="810"/>
      <c r="M273" s="810"/>
      <c r="N273" s="810" t="s">
        <v>142</v>
      </c>
      <c r="O273" s="810"/>
      <c r="P273" s="810"/>
      <c r="Q273" s="810"/>
      <c r="R273" s="810"/>
      <c r="S273" s="810" t="s">
        <v>99</v>
      </c>
      <c r="T273" s="810"/>
      <c r="U273" s="810"/>
    </row>
    <row r="274" spans="2:21" ht="30" customHeight="1" x14ac:dyDescent="0.3">
      <c r="B274" s="808"/>
      <c r="C274" s="808"/>
      <c r="D274" s="809"/>
      <c r="E274" s="809"/>
      <c r="F274" s="809"/>
      <c r="G274" s="790" t="s">
        <v>143</v>
      </c>
      <c r="H274" s="809"/>
      <c r="I274" s="809"/>
      <c r="J274" s="790" t="s">
        <v>144</v>
      </c>
      <c r="K274" s="790"/>
      <c r="L274" s="790" t="s">
        <v>145</v>
      </c>
      <c r="M274" s="790"/>
      <c r="N274" s="201" t="s">
        <v>146</v>
      </c>
      <c r="O274" s="201" t="s">
        <v>147</v>
      </c>
      <c r="P274" s="201" t="s">
        <v>148</v>
      </c>
      <c r="Q274" s="790" t="s">
        <v>149</v>
      </c>
      <c r="R274" s="790"/>
      <c r="S274" s="810"/>
      <c r="T274" s="810"/>
      <c r="U274" s="810"/>
    </row>
    <row r="275" spans="2:21" ht="15" customHeight="1" x14ac:dyDescent="0.3">
      <c r="B275" s="824" t="s">
        <v>527</v>
      </c>
      <c r="C275" s="825"/>
      <c r="D275" s="783"/>
      <c r="E275" s="783"/>
      <c r="F275" s="99" t="s">
        <v>152</v>
      </c>
      <c r="G275" s="784">
        <v>13016958191</v>
      </c>
      <c r="H275" s="784"/>
      <c r="I275" s="784"/>
      <c r="J275" s="785">
        <v>43465</v>
      </c>
      <c r="K275" s="786"/>
      <c r="L275" s="787">
        <v>43462</v>
      </c>
      <c r="M275" s="788"/>
      <c r="N275" s="799">
        <v>10214287467</v>
      </c>
      <c r="O275" s="149">
        <f>142.84/111.82</f>
        <v>1.2774101234126276</v>
      </c>
      <c r="P275" s="150" t="s">
        <v>528</v>
      </c>
      <c r="Q275" s="789">
        <f>+G275/O275</f>
        <v>10190116668.42355</v>
      </c>
      <c r="R275" s="789"/>
      <c r="S275" s="627" t="s">
        <v>532</v>
      </c>
      <c r="T275" s="627"/>
      <c r="U275" s="627"/>
    </row>
    <row r="276" spans="2:21" ht="15" customHeight="1" x14ac:dyDescent="0.3">
      <c r="B276" s="826"/>
      <c r="C276" s="827"/>
      <c r="D276" s="783"/>
      <c r="E276" s="783"/>
      <c r="F276" s="99" t="s">
        <v>152</v>
      </c>
      <c r="G276" s="784">
        <v>30876023</v>
      </c>
      <c r="H276" s="784"/>
      <c r="I276" s="784"/>
      <c r="J276" s="785">
        <v>43465</v>
      </c>
      <c r="K276" s="786"/>
      <c r="L276" s="787">
        <v>43469</v>
      </c>
      <c r="M276" s="788"/>
      <c r="N276" s="800"/>
      <c r="O276" s="149">
        <f>142.84/111.82</f>
        <v>1.2774101234126276</v>
      </c>
      <c r="P276" s="150" t="s">
        <v>528</v>
      </c>
      <c r="Q276" s="789">
        <f>+G276/O276</f>
        <v>24170798.738868661</v>
      </c>
      <c r="R276" s="789"/>
      <c r="S276" s="627" t="s">
        <v>353</v>
      </c>
      <c r="T276" s="627"/>
      <c r="U276" s="627"/>
    </row>
    <row r="277" spans="2:21" ht="14.4" x14ac:dyDescent="0.3">
      <c r="B277" s="627" t="s">
        <v>783</v>
      </c>
      <c r="C277" s="627"/>
      <c r="D277" s="783"/>
      <c r="E277" s="783"/>
      <c r="F277" s="99" t="s">
        <v>152</v>
      </c>
      <c r="G277" s="806">
        <v>55856315730</v>
      </c>
      <c r="H277" s="806"/>
      <c r="I277" s="806"/>
      <c r="J277" s="785">
        <v>43830</v>
      </c>
      <c r="K277" s="786"/>
      <c r="L277" s="785">
        <v>43829</v>
      </c>
      <c r="M277" s="786"/>
      <c r="N277" s="208">
        <v>42105325891</v>
      </c>
      <c r="O277" s="214">
        <f>103.54/78.05</f>
        <v>1.3265855221012173</v>
      </c>
      <c r="P277" s="215" t="s">
        <v>784</v>
      </c>
      <c r="Q277" s="807">
        <f>+G277/O277</f>
        <v>42105325890.733047</v>
      </c>
      <c r="R277" s="807"/>
      <c r="S277" s="627" t="s">
        <v>785</v>
      </c>
      <c r="T277" s="627"/>
      <c r="U277" s="627"/>
    </row>
  </sheetData>
  <mergeCells count="1672">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B142:U142"/>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5:C145"/>
    <mergeCell ref="D145:E145"/>
    <mergeCell ref="G145:I145"/>
    <mergeCell ref="J145:K145"/>
    <mergeCell ref="L145:M145"/>
    <mergeCell ref="Q145:R145"/>
    <mergeCell ref="S145:U145"/>
    <mergeCell ref="B143:C144"/>
    <mergeCell ref="D143:E144"/>
    <mergeCell ref="F143:F144"/>
    <mergeCell ref="G143:K143"/>
    <mergeCell ref="N143:R143"/>
    <mergeCell ref="S143:U144"/>
    <mergeCell ref="L143:M143"/>
    <mergeCell ref="G144:I144"/>
    <mergeCell ref="J144:K144"/>
    <mergeCell ref="L144:M144"/>
    <mergeCell ref="Q144:R144"/>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50:H150"/>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U160"/>
    <mergeCell ref="B161:C162"/>
    <mergeCell ref="D161:E162"/>
    <mergeCell ref="F161:F162"/>
    <mergeCell ref="G161:K161"/>
    <mergeCell ref="N161:R161"/>
    <mergeCell ref="S161:U162"/>
    <mergeCell ref="Q168:R168"/>
    <mergeCell ref="B173:U173"/>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8:U168"/>
    <mergeCell ref="B169:C169"/>
    <mergeCell ref="L174:M174"/>
    <mergeCell ref="G175:I175"/>
    <mergeCell ref="J175:K175"/>
    <mergeCell ref="L175:M175"/>
    <mergeCell ref="Q175:R175"/>
    <mergeCell ref="B174:C175"/>
    <mergeCell ref="D174:E175"/>
    <mergeCell ref="F174:F175"/>
    <mergeCell ref="G174:K174"/>
    <mergeCell ref="N174:R174"/>
    <mergeCell ref="S174:U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L194:M194"/>
    <mergeCell ref="G195:I195"/>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3:U193"/>
    <mergeCell ref="B194:C195"/>
    <mergeCell ref="D194:E195"/>
    <mergeCell ref="F194:F195"/>
    <mergeCell ref="G194:K194"/>
    <mergeCell ref="N194:R194"/>
    <mergeCell ref="S194:U195"/>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B196:C196"/>
    <mergeCell ref="D196:E196"/>
    <mergeCell ref="G196:I196"/>
    <mergeCell ref="J196:K196"/>
    <mergeCell ref="L196:M196"/>
    <mergeCell ref="Q196:R196"/>
    <mergeCell ref="S196:U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B231:U231"/>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L243:M243"/>
    <mergeCell ref="G244:I244"/>
    <mergeCell ref="J244:K244"/>
    <mergeCell ref="L244:M244"/>
    <mergeCell ref="Q244:R244"/>
    <mergeCell ref="B232:C233"/>
    <mergeCell ref="D232:E233"/>
    <mergeCell ref="F232:F233"/>
    <mergeCell ref="G232:K232"/>
    <mergeCell ref="N232:R232"/>
    <mergeCell ref="S232:U233"/>
    <mergeCell ref="B234:C234"/>
    <mergeCell ref="D234:E234"/>
    <mergeCell ref="G234:I234"/>
    <mergeCell ref="J234:K234"/>
    <mergeCell ref="L234:M234"/>
    <mergeCell ref="Q234:R234"/>
    <mergeCell ref="S234:U234"/>
    <mergeCell ref="L232:M232"/>
    <mergeCell ref="G233:I233"/>
    <mergeCell ref="J233:K233"/>
    <mergeCell ref="L233:M233"/>
    <mergeCell ref="Q233:R233"/>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B245:C245"/>
    <mergeCell ref="D245:E245"/>
    <mergeCell ref="G245:I245"/>
    <mergeCell ref="J245:K245"/>
    <mergeCell ref="L245:M245"/>
    <mergeCell ref="Q245:R245"/>
    <mergeCell ref="S245:U245"/>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B168:C168"/>
    <mergeCell ref="D168:E168"/>
    <mergeCell ref="G168:I168"/>
    <mergeCell ref="J168:K168"/>
    <mergeCell ref="L168:M168"/>
    <mergeCell ref="B189:C189"/>
    <mergeCell ref="D189:E189"/>
    <mergeCell ref="G189:H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B273:C274"/>
    <mergeCell ref="D273:E274"/>
    <mergeCell ref="F273:F274"/>
    <mergeCell ref="G273:K273"/>
    <mergeCell ref="N273:R273"/>
    <mergeCell ref="S273:U274"/>
    <mergeCell ref="B275:C276"/>
    <mergeCell ref="Q269:R269"/>
    <mergeCell ref="S267:U267"/>
    <mergeCell ref="B268:C268"/>
    <mergeCell ref="B277:C277"/>
    <mergeCell ref="D277:E277"/>
    <mergeCell ref="G277:I277"/>
    <mergeCell ref="J277:K277"/>
    <mergeCell ref="L277:M277"/>
    <mergeCell ref="Q277:R277"/>
    <mergeCell ref="S277:U277"/>
    <mergeCell ref="B242:U242"/>
    <mergeCell ref="B243:C244"/>
    <mergeCell ref="D243:E244"/>
    <mergeCell ref="F243:F244"/>
    <mergeCell ref="G243:K243"/>
    <mergeCell ref="N243:R243"/>
    <mergeCell ref="S243:U244"/>
    <mergeCell ref="B256:C256"/>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G270:H270"/>
    <mergeCell ref="Q270:R270"/>
    <mergeCell ref="B272:U272"/>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N275:N276"/>
    <mergeCell ref="L267:M267"/>
    <mergeCell ref="Q267:R267"/>
    <mergeCell ref="S265:U265"/>
    <mergeCell ref="B266:C266"/>
    <mergeCell ref="D266:E266"/>
    <mergeCell ref="G266:I266"/>
  </mergeCells>
  <hyperlinks>
    <hyperlink ref="Q222:R222"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2BE2B1-AC9C-44FB-80EF-E31FEF2DD302}">
  <sheetPr>
    <tabColor rgb="FFFF0000"/>
  </sheetPr>
  <dimension ref="B1:L104"/>
  <sheetViews>
    <sheetView topLeftCell="A70" workbookViewId="0">
      <selection activeCell="H89" sqref="H89:L102"/>
    </sheetView>
  </sheetViews>
  <sheetFormatPr baseColWidth="10" defaultRowHeight="14.4" x14ac:dyDescent="0.3"/>
  <cols>
    <col min="1" max="16384" width="11.5546875" style="164"/>
  </cols>
  <sheetData>
    <row r="1" spans="2:12" x14ac:dyDescent="0.3">
      <c r="B1" s="938"/>
      <c r="C1" s="939"/>
      <c r="D1" s="940"/>
      <c r="E1" s="944" t="s">
        <v>390</v>
      </c>
      <c r="F1" s="944"/>
      <c r="G1" s="944"/>
      <c r="H1" s="944"/>
      <c r="I1" s="944"/>
      <c r="J1" s="944"/>
      <c r="K1" s="946"/>
      <c r="L1" s="947"/>
    </row>
    <row r="2" spans="2:12" x14ac:dyDescent="0.3">
      <c r="B2" s="941"/>
      <c r="C2" s="942"/>
      <c r="D2" s="943"/>
      <c r="E2" s="945"/>
      <c r="F2" s="945"/>
      <c r="G2" s="945"/>
      <c r="H2" s="945"/>
      <c r="I2" s="945"/>
      <c r="J2" s="945"/>
      <c r="K2" s="948"/>
      <c r="L2" s="949"/>
    </row>
    <row r="3" spans="2:12" x14ac:dyDescent="0.3">
      <c r="B3" s="941"/>
      <c r="C3" s="942"/>
      <c r="D3" s="943"/>
      <c r="E3" s="945"/>
      <c r="F3" s="945"/>
      <c r="G3" s="945"/>
      <c r="H3" s="945"/>
      <c r="I3" s="945"/>
      <c r="J3" s="945"/>
      <c r="K3" s="948"/>
      <c r="L3" s="949"/>
    </row>
    <row r="4" spans="2:12" x14ac:dyDescent="0.3">
      <c r="B4" s="941"/>
      <c r="C4" s="942"/>
      <c r="D4" s="943"/>
      <c r="E4" s="950" t="s">
        <v>484</v>
      </c>
      <c r="F4" s="950"/>
      <c r="G4" s="950"/>
      <c r="H4" s="950"/>
      <c r="I4" s="950"/>
      <c r="J4" s="950"/>
      <c r="K4" s="948"/>
      <c r="L4" s="949"/>
    </row>
    <row r="5" spans="2:12" x14ac:dyDescent="0.3">
      <c r="B5" s="941"/>
      <c r="C5" s="942"/>
      <c r="D5" s="943"/>
      <c r="E5" s="951"/>
      <c r="F5" s="951"/>
      <c r="G5" s="951"/>
      <c r="H5" s="951"/>
      <c r="I5" s="952" t="s">
        <v>459</v>
      </c>
      <c r="J5" s="953"/>
      <c r="K5" s="948"/>
      <c r="L5" s="949"/>
    </row>
    <row r="6" spans="2:12" ht="24.6" x14ac:dyDescent="0.3">
      <c r="B6" s="941"/>
      <c r="C6" s="942"/>
      <c r="D6" s="943"/>
      <c r="E6" s="167" t="s">
        <v>457</v>
      </c>
      <c r="F6" s="168">
        <v>43908</v>
      </c>
      <c r="G6" s="169" t="s">
        <v>458</v>
      </c>
      <c r="H6" s="168">
        <v>43915</v>
      </c>
      <c r="I6" s="952"/>
      <c r="J6" s="953"/>
      <c r="K6" s="954"/>
      <c r="L6" s="955"/>
    </row>
    <row r="7" spans="2:12" ht="24.6" x14ac:dyDescent="0.3">
      <c r="B7" s="956" t="s">
        <v>392</v>
      </c>
      <c r="C7" s="956"/>
      <c r="D7" s="956"/>
      <c r="E7" s="956" t="s">
        <v>109</v>
      </c>
      <c r="F7" s="956"/>
      <c r="G7" s="956" t="s">
        <v>110</v>
      </c>
      <c r="H7" s="956"/>
      <c r="I7" s="227" t="s">
        <v>4</v>
      </c>
      <c r="J7" s="227" t="s">
        <v>2</v>
      </c>
      <c r="K7" s="957" t="s">
        <v>0</v>
      </c>
      <c r="L7" s="957"/>
    </row>
    <row r="8" spans="2:12" ht="24.6" x14ac:dyDescent="0.3">
      <c r="B8" s="958" t="s">
        <v>395</v>
      </c>
      <c r="C8" s="958"/>
      <c r="D8" s="958"/>
      <c r="E8" s="956" t="s">
        <v>396</v>
      </c>
      <c r="F8" s="956"/>
      <c r="G8" s="956" t="s">
        <v>396</v>
      </c>
      <c r="H8" s="956"/>
      <c r="I8" s="170">
        <v>41944</v>
      </c>
      <c r="J8" s="227">
        <v>1</v>
      </c>
      <c r="K8" s="957" t="s">
        <v>460</v>
      </c>
      <c r="L8" s="957"/>
    </row>
    <row r="9" spans="2:12" x14ac:dyDescent="0.3">
      <c r="B9" s="959" t="s">
        <v>688</v>
      </c>
      <c r="C9" s="960"/>
      <c r="D9" s="960"/>
      <c r="E9" s="960"/>
      <c r="F9" s="960"/>
      <c r="G9" s="961"/>
      <c r="H9" s="959" t="s">
        <v>689</v>
      </c>
      <c r="I9" s="960"/>
      <c r="J9" s="960"/>
      <c r="K9" s="960"/>
      <c r="L9" s="961"/>
    </row>
    <row r="10" spans="2:12" x14ac:dyDescent="0.3">
      <c r="B10" s="959"/>
      <c r="C10" s="960"/>
      <c r="D10" s="960"/>
      <c r="E10" s="960"/>
      <c r="F10" s="960"/>
      <c r="G10" s="961"/>
      <c r="H10" s="959"/>
      <c r="I10" s="960"/>
      <c r="J10" s="960"/>
      <c r="K10" s="960"/>
      <c r="L10" s="961"/>
    </row>
    <row r="11" spans="2:12" x14ac:dyDescent="0.3">
      <c r="B11" s="959"/>
      <c r="C11" s="960"/>
      <c r="D11" s="960"/>
      <c r="E11" s="960"/>
      <c r="F11" s="960"/>
      <c r="G11" s="961"/>
      <c r="H11" s="959"/>
      <c r="I11" s="960"/>
      <c r="J11" s="960"/>
      <c r="K11" s="960"/>
      <c r="L11" s="961"/>
    </row>
    <row r="12" spans="2:12" x14ac:dyDescent="0.3">
      <c r="B12" s="959"/>
      <c r="C12" s="960"/>
      <c r="D12" s="960"/>
      <c r="E12" s="960"/>
      <c r="F12" s="960"/>
      <c r="G12" s="961"/>
      <c r="H12" s="959"/>
      <c r="I12" s="960"/>
      <c r="J12" s="960"/>
      <c r="K12" s="960"/>
      <c r="L12" s="961"/>
    </row>
    <row r="13" spans="2:12" x14ac:dyDescent="0.3">
      <c r="B13" s="959"/>
      <c r="C13" s="960"/>
      <c r="D13" s="960"/>
      <c r="E13" s="960"/>
      <c r="F13" s="960"/>
      <c r="G13" s="961"/>
      <c r="H13" s="959"/>
      <c r="I13" s="960"/>
      <c r="J13" s="960"/>
      <c r="K13" s="960"/>
      <c r="L13" s="961"/>
    </row>
    <row r="14" spans="2:12" x14ac:dyDescent="0.3">
      <c r="B14" s="959"/>
      <c r="C14" s="960"/>
      <c r="D14" s="960"/>
      <c r="E14" s="960"/>
      <c r="F14" s="960"/>
      <c r="G14" s="961"/>
      <c r="H14" s="959"/>
      <c r="I14" s="960"/>
      <c r="J14" s="960"/>
      <c r="K14" s="960"/>
      <c r="L14" s="961"/>
    </row>
    <row r="15" spans="2:12" x14ac:dyDescent="0.3">
      <c r="B15" s="959"/>
      <c r="C15" s="960"/>
      <c r="D15" s="960"/>
      <c r="E15" s="960"/>
      <c r="F15" s="960"/>
      <c r="G15" s="961"/>
      <c r="H15" s="959"/>
      <c r="I15" s="960"/>
      <c r="J15" s="960"/>
      <c r="K15" s="960"/>
      <c r="L15" s="961"/>
    </row>
    <row r="16" spans="2:12" x14ac:dyDescent="0.3">
      <c r="B16" s="959"/>
      <c r="C16" s="960"/>
      <c r="D16" s="960"/>
      <c r="E16" s="960"/>
      <c r="F16" s="960"/>
      <c r="G16" s="961"/>
      <c r="H16" s="959"/>
      <c r="I16" s="960"/>
      <c r="J16" s="960"/>
      <c r="K16" s="960"/>
      <c r="L16" s="961"/>
    </row>
    <row r="17" spans="2:12" x14ac:dyDescent="0.3">
      <c r="B17" s="959"/>
      <c r="C17" s="960"/>
      <c r="D17" s="960"/>
      <c r="E17" s="960"/>
      <c r="F17" s="960"/>
      <c r="G17" s="961"/>
      <c r="H17" s="959"/>
      <c r="I17" s="960"/>
      <c r="J17" s="960"/>
      <c r="K17" s="960"/>
      <c r="L17" s="961"/>
    </row>
    <row r="18" spans="2:12" x14ac:dyDescent="0.3">
      <c r="B18" s="959"/>
      <c r="C18" s="960"/>
      <c r="D18" s="960"/>
      <c r="E18" s="960"/>
      <c r="F18" s="960"/>
      <c r="G18" s="961"/>
      <c r="H18" s="959"/>
      <c r="I18" s="960"/>
      <c r="J18" s="960"/>
      <c r="K18" s="960"/>
      <c r="L18" s="961"/>
    </row>
    <row r="19" spans="2:12" x14ac:dyDescent="0.3">
      <c r="B19" s="959"/>
      <c r="C19" s="960"/>
      <c r="D19" s="960"/>
      <c r="E19" s="960"/>
      <c r="F19" s="960"/>
      <c r="G19" s="961"/>
      <c r="H19" s="959"/>
      <c r="I19" s="960"/>
      <c r="J19" s="960"/>
      <c r="K19" s="960"/>
      <c r="L19" s="961"/>
    </row>
    <row r="20" spans="2:12" x14ac:dyDescent="0.3">
      <c r="B20" s="959"/>
      <c r="C20" s="960"/>
      <c r="D20" s="960"/>
      <c r="E20" s="960"/>
      <c r="F20" s="960"/>
      <c r="G20" s="961"/>
      <c r="H20" s="959"/>
      <c r="I20" s="960"/>
      <c r="J20" s="960"/>
      <c r="K20" s="960"/>
      <c r="L20" s="961"/>
    </row>
    <row r="21" spans="2:12" x14ac:dyDescent="0.3">
      <c r="B21" s="959"/>
      <c r="C21" s="960"/>
      <c r="D21" s="960"/>
      <c r="E21" s="960"/>
      <c r="F21" s="960"/>
      <c r="G21" s="961"/>
      <c r="H21" s="959"/>
      <c r="I21" s="960"/>
      <c r="J21" s="960"/>
      <c r="K21" s="960"/>
      <c r="L21" s="961"/>
    </row>
    <row r="22" spans="2:12" x14ac:dyDescent="0.3">
      <c r="B22" s="959"/>
      <c r="C22" s="960"/>
      <c r="D22" s="960"/>
      <c r="E22" s="960"/>
      <c r="F22" s="960"/>
      <c r="G22" s="961"/>
      <c r="H22" s="959"/>
      <c r="I22" s="960"/>
      <c r="J22" s="960"/>
      <c r="K22" s="960"/>
      <c r="L22" s="961"/>
    </row>
    <row r="23" spans="2:12" x14ac:dyDescent="0.3">
      <c r="B23" s="962"/>
      <c r="C23" s="963"/>
      <c r="D23" s="963"/>
      <c r="E23" s="963"/>
      <c r="F23" s="963"/>
      <c r="G23" s="964"/>
      <c r="H23" s="968"/>
      <c r="I23" s="969"/>
      <c r="J23" s="969"/>
      <c r="K23" s="969"/>
      <c r="L23" s="970"/>
    </row>
    <row r="24" spans="2:12" ht="15" thickBot="1" x14ac:dyDescent="0.35">
      <c r="B24" s="965"/>
      <c r="C24" s="966"/>
      <c r="D24" s="966"/>
      <c r="E24" s="966"/>
      <c r="F24" s="966"/>
      <c r="G24" s="967"/>
      <c r="H24" s="971"/>
      <c r="I24" s="972"/>
      <c r="J24" s="972"/>
      <c r="K24" s="972"/>
      <c r="L24" s="973"/>
    </row>
    <row r="25" spans="2:12" x14ac:dyDescent="0.3">
      <c r="B25" s="974" t="s">
        <v>688</v>
      </c>
      <c r="C25" s="975"/>
      <c r="D25" s="975"/>
      <c r="E25" s="975"/>
      <c r="F25" s="975"/>
      <c r="G25" s="976"/>
      <c r="H25" s="974" t="s">
        <v>689</v>
      </c>
      <c r="I25" s="975"/>
      <c r="J25" s="975"/>
      <c r="K25" s="975"/>
      <c r="L25" s="976"/>
    </row>
    <row r="26" spans="2:12" x14ac:dyDescent="0.3">
      <c r="B26" s="959"/>
      <c r="C26" s="960"/>
      <c r="D26" s="960"/>
      <c r="E26" s="960"/>
      <c r="F26" s="960"/>
      <c r="G26" s="961"/>
      <c r="H26" s="959"/>
      <c r="I26" s="960"/>
      <c r="J26" s="960"/>
      <c r="K26" s="960"/>
      <c r="L26" s="961"/>
    </row>
    <row r="27" spans="2:12" x14ac:dyDescent="0.3">
      <c r="B27" s="959"/>
      <c r="C27" s="960"/>
      <c r="D27" s="960"/>
      <c r="E27" s="960"/>
      <c r="F27" s="960"/>
      <c r="G27" s="961"/>
      <c r="H27" s="959"/>
      <c r="I27" s="960"/>
      <c r="J27" s="960"/>
      <c r="K27" s="960"/>
      <c r="L27" s="961"/>
    </row>
    <row r="28" spans="2:12" x14ac:dyDescent="0.3">
      <c r="B28" s="959"/>
      <c r="C28" s="960"/>
      <c r="D28" s="960"/>
      <c r="E28" s="960"/>
      <c r="F28" s="960"/>
      <c r="G28" s="961"/>
      <c r="H28" s="959"/>
      <c r="I28" s="960"/>
      <c r="J28" s="960"/>
      <c r="K28" s="960"/>
      <c r="L28" s="961"/>
    </row>
    <row r="29" spans="2:12" x14ac:dyDescent="0.3">
      <c r="B29" s="959"/>
      <c r="C29" s="960"/>
      <c r="D29" s="960"/>
      <c r="E29" s="960"/>
      <c r="F29" s="960"/>
      <c r="G29" s="961"/>
      <c r="H29" s="959"/>
      <c r="I29" s="960"/>
      <c r="J29" s="960"/>
      <c r="K29" s="960"/>
      <c r="L29" s="961"/>
    </row>
    <row r="30" spans="2:12" x14ac:dyDescent="0.3">
      <c r="B30" s="959"/>
      <c r="C30" s="960"/>
      <c r="D30" s="960"/>
      <c r="E30" s="960"/>
      <c r="F30" s="960"/>
      <c r="G30" s="961"/>
      <c r="H30" s="959"/>
      <c r="I30" s="960"/>
      <c r="J30" s="960"/>
      <c r="K30" s="960"/>
      <c r="L30" s="961"/>
    </row>
    <row r="31" spans="2:12" x14ac:dyDescent="0.3">
      <c r="B31" s="959"/>
      <c r="C31" s="960"/>
      <c r="D31" s="960"/>
      <c r="E31" s="960"/>
      <c r="F31" s="960"/>
      <c r="G31" s="961"/>
      <c r="H31" s="959"/>
      <c r="I31" s="960"/>
      <c r="J31" s="960"/>
      <c r="K31" s="960"/>
      <c r="L31" s="961"/>
    </row>
    <row r="32" spans="2:12" x14ac:dyDescent="0.3">
      <c r="B32" s="959"/>
      <c r="C32" s="960"/>
      <c r="D32" s="960"/>
      <c r="E32" s="960"/>
      <c r="F32" s="960"/>
      <c r="G32" s="961"/>
      <c r="H32" s="959"/>
      <c r="I32" s="960"/>
      <c r="J32" s="960"/>
      <c r="K32" s="960"/>
      <c r="L32" s="961"/>
    </row>
    <row r="33" spans="2:12" x14ac:dyDescent="0.3">
      <c r="B33" s="959"/>
      <c r="C33" s="960"/>
      <c r="D33" s="960"/>
      <c r="E33" s="960"/>
      <c r="F33" s="960"/>
      <c r="G33" s="961"/>
      <c r="H33" s="959"/>
      <c r="I33" s="960"/>
      <c r="J33" s="960"/>
      <c r="K33" s="960"/>
      <c r="L33" s="961"/>
    </row>
    <row r="34" spans="2:12" x14ac:dyDescent="0.3">
      <c r="B34" s="959"/>
      <c r="C34" s="960"/>
      <c r="D34" s="960"/>
      <c r="E34" s="960"/>
      <c r="F34" s="960"/>
      <c r="G34" s="961"/>
      <c r="H34" s="959"/>
      <c r="I34" s="960"/>
      <c r="J34" s="960"/>
      <c r="K34" s="960"/>
      <c r="L34" s="961"/>
    </row>
    <row r="35" spans="2:12" x14ac:dyDescent="0.3">
      <c r="B35" s="959"/>
      <c r="C35" s="960"/>
      <c r="D35" s="960"/>
      <c r="E35" s="960"/>
      <c r="F35" s="960"/>
      <c r="G35" s="961"/>
      <c r="H35" s="959"/>
      <c r="I35" s="960"/>
      <c r="J35" s="960"/>
      <c r="K35" s="960"/>
      <c r="L35" s="961"/>
    </row>
    <row r="36" spans="2:12" x14ac:dyDescent="0.3">
      <c r="B36" s="959"/>
      <c r="C36" s="960"/>
      <c r="D36" s="960"/>
      <c r="E36" s="960"/>
      <c r="F36" s="960"/>
      <c r="G36" s="961"/>
      <c r="H36" s="959"/>
      <c r="I36" s="960"/>
      <c r="J36" s="960"/>
      <c r="K36" s="960"/>
      <c r="L36" s="961"/>
    </row>
    <row r="37" spans="2:12" x14ac:dyDescent="0.3">
      <c r="B37" s="959"/>
      <c r="C37" s="960"/>
      <c r="D37" s="960"/>
      <c r="E37" s="960"/>
      <c r="F37" s="960"/>
      <c r="G37" s="961"/>
      <c r="H37" s="959"/>
      <c r="I37" s="960"/>
      <c r="J37" s="960"/>
      <c r="K37" s="960"/>
      <c r="L37" s="961"/>
    </row>
    <row r="38" spans="2:12" x14ac:dyDescent="0.3">
      <c r="B38" s="959"/>
      <c r="C38" s="960"/>
      <c r="D38" s="960"/>
      <c r="E38" s="960"/>
      <c r="F38" s="960"/>
      <c r="G38" s="961"/>
      <c r="H38" s="959"/>
      <c r="I38" s="960"/>
      <c r="J38" s="960"/>
      <c r="K38" s="960"/>
      <c r="L38" s="961"/>
    </row>
    <row r="39" spans="2:12" x14ac:dyDescent="0.3">
      <c r="B39" s="962"/>
      <c r="C39" s="963"/>
      <c r="D39" s="963"/>
      <c r="E39" s="963"/>
      <c r="F39" s="963"/>
      <c r="G39" s="964"/>
      <c r="H39" s="968"/>
      <c r="I39" s="969"/>
      <c r="J39" s="969"/>
      <c r="K39" s="969"/>
      <c r="L39" s="970"/>
    </row>
    <row r="40" spans="2:12" ht="36" customHeight="1" thickBot="1" x14ac:dyDescent="0.35">
      <c r="B40" s="965"/>
      <c r="C40" s="966"/>
      <c r="D40" s="966"/>
      <c r="E40" s="966"/>
      <c r="F40" s="966"/>
      <c r="G40" s="967"/>
      <c r="H40" s="971"/>
      <c r="I40" s="972"/>
      <c r="J40" s="972"/>
      <c r="K40" s="972"/>
      <c r="L40" s="973"/>
    </row>
    <row r="41" spans="2:12" ht="15" customHeight="1" x14ac:dyDescent="0.3">
      <c r="B41" s="974" t="s">
        <v>688</v>
      </c>
      <c r="C41" s="975"/>
      <c r="D41" s="975"/>
      <c r="E41" s="975"/>
      <c r="F41" s="975"/>
      <c r="G41" s="976"/>
      <c r="H41" s="974" t="s">
        <v>689</v>
      </c>
      <c r="I41" s="975"/>
      <c r="J41" s="975"/>
      <c r="K41" s="975"/>
      <c r="L41" s="976"/>
    </row>
    <row r="42" spans="2:12" ht="15" customHeight="1" x14ac:dyDescent="0.3">
      <c r="B42" s="959"/>
      <c r="C42" s="960"/>
      <c r="D42" s="960"/>
      <c r="E42" s="960"/>
      <c r="F42" s="960"/>
      <c r="G42" s="961"/>
      <c r="H42" s="959"/>
      <c r="I42" s="960"/>
      <c r="J42" s="960"/>
      <c r="K42" s="960"/>
      <c r="L42" s="961"/>
    </row>
    <row r="43" spans="2:12" ht="15" customHeight="1" x14ac:dyDescent="0.3">
      <c r="B43" s="959"/>
      <c r="C43" s="960"/>
      <c r="D43" s="960"/>
      <c r="E43" s="960"/>
      <c r="F43" s="960"/>
      <c r="G43" s="961"/>
      <c r="H43" s="959"/>
      <c r="I43" s="960"/>
      <c r="J43" s="960"/>
      <c r="K43" s="960"/>
      <c r="L43" s="961"/>
    </row>
    <row r="44" spans="2:12" ht="15" customHeight="1" x14ac:dyDescent="0.3">
      <c r="B44" s="959"/>
      <c r="C44" s="960"/>
      <c r="D44" s="960"/>
      <c r="E44" s="960"/>
      <c r="F44" s="960"/>
      <c r="G44" s="961"/>
      <c r="H44" s="959"/>
      <c r="I44" s="960"/>
      <c r="J44" s="960"/>
      <c r="K44" s="960"/>
      <c r="L44" s="961"/>
    </row>
    <row r="45" spans="2:12" ht="15" customHeight="1" x14ac:dyDescent="0.3">
      <c r="B45" s="959"/>
      <c r="C45" s="960"/>
      <c r="D45" s="960"/>
      <c r="E45" s="960"/>
      <c r="F45" s="960"/>
      <c r="G45" s="961"/>
      <c r="H45" s="959"/>
      <c r="I45" s="960"/>
      <c r="J45" s="960"/>
      <c r="K45" s="960"/>
      <c r="L45" s="961"/>
    </row>
    <row r="46" spans="2:12" ht="15" customHeight="1" x14ac:dyDescent="0.3">
      <c r="B46" s="959"/>
      <c r="C46" s="960"/>
      <c r="D46" s="960"/>
      <c r="E46" s="960"/>
      <c r="F46" s="960"/>
      <c r="G46" s="961"/>
      <c r="H46" s="959"/>
      <c r="I46" s="960"/>
      <c r="J46" s="960"/>
      <c r="K46" s="960"/>
      <c r="L46" s="961"/>
    </row>
    <row r="47" spans="2:12" ht="15" customHeight="1" x14ac:dyDescent="0.3">
      <c r="B47" s="959"/>
      <c r="C47" s="960"/>
      <c r="D47" s="960"/>
      <c r="E47" s="960"/>
      <c r="F47" s="960"/>
      <c r="G47" s="961"/>
      <c r="H47" s="959"/>
      <c r="I47" s="960"/>
      <c r="J47" s="960"/>
      <c r="K47" s="960"/>
      <c r="L47" s="961"/>
    </row>
    <row r="48" spans="2:12" ht="15" customHeight="1" x14ac:dyDescent="0.3">
      <c r="B48" s="959"/>
      <c r="C48" s="960"/>
      <c r="D48" s="960"/>
      <c r="E48" s="960"/>
      <c r="F48" s="960"/>
      <c r="G48" s="961"/>
      <c r="H48" s="959"/>
      <c r="I48" s="960"/>
      <c r="J48" s="960"/>
      <c r="K48" s="960"/>
      <c r="L48" s="961"/>
    </row>
    <row r="49" spans="2:12" ht="15" customHeight="1" x14ac:dyDescent="0.3">
      <c r="B49" s="959"/>
      <c r="C49" s="960"/>
      <c r="D49" s="960"/>
      <c r="E49" s="960"/>
      <c r="F49" s="960"/>
      <c r="G49" s="961"/>
      <c r="H49" s="959"/>
      <c r="I49" s="960"/>
      <c r="J49" s="960"/>
      <c r="K49" s="960"/>
      <c r="L49" s="961"/>
    </row>
    <row r="50" spans="2:12" ht="15" customHeight="1" x14ac:dyDescent="0.3">
      <c r="B50" s="959"/>
      <c r="C50" s="960"/>
      <c r="D50" s="960"/>
      <c r="E50" s="960"/>
      <c r="F50" s="960"/>
      <c r="G50" s="961"/>
      <c r="H50" s="959"/>
      <c r="I50" s="960"/>
      <c r="J50" s="960"/>
      <c r="K50" s="960"/>
      <c r="L50" s="961"/>
    </row>
    <row r="51" spans="2:12" ht="15" customHeight="1" x14ac:dyDescent="0.3">
      <c r="B51" s="959"/>
      <c r="C51" s="960"/>
      <c r="D51" s="960"/>
      <c r="E51" s="960"/>
      <c r="F51" s="960"/>
      <c r="G51" s="961"/>
      <c r="H51" s="959"/>
      <c r="I51" s="960"/>
      <c r="J51" s="960"/>
      <c r="K51" s="960"/>
      <c r="L51" s="961"/>
    </row>
    <row r="52" spans="2:12" ht="15" customHeight="1" x14ac:dyDescent="0.3">
      <c r="B52" s="959"/>
      <c r="C52" s="960"/>
      <c r="D52" s="960"/>
      <c r="E52" s="960"/>
      <c r="F52" s="960"/>
      <c r="G52" s="961"/>
      <c r="H52" s="959"/>
      <c r="I52" s="960"/>
      <c r="J52" s="960"/>
      <c r="K52" s="960"/>
      <c r="L52" s="961"/>
    </row>
    <row r="53" spans="2:12" ht="15" customHeight="1" x14ac:dyDescent="0.3">
      <c r="B53" s="959"/>
      <c r="C53" s="960"/>
      <c r="D53" s="960"/>
      <c r="E53" s="960"/>
      <c r="F53" s="960"/>
      <c r="G53" s="961"/>
      <c r="H53" s="959"/>
      <c r="I53" s="960"/>
      <c r="J53" s="960"/>
      <c r="K53" s="960"/>
      <c r="L53" s="961"/>
    </row>
    <row r="54" spans="2:12" x14ac:dyDescent="0.3">
      <c r="B54" s="959"/>
      <c r="C54" s="960"/>
      <c r="D54" s="960"/>
      <c r="E54" s="960"/>
      <c r="F54" s="960"/>
      <c r="G54" s="961"/>
      <c r="H54" s="959"/>
      <c r="I54" s="960"/>
      <c r="J54" s="960"/>
      <c r="K54" s="960"/>
      <c r="L54" s="961"/>
    </row>
    <row r="55" spans="2:12" ht="31.5" customHeight="1" x14ac:dyDescent="0.3">
      <c r="B55" s="962"/>
      <c r="C55" s="963"/>
      <c r="D55" s="963"/>
      <c r="E55" s="963"/>
      <c r="F55" s="963"/>
      <c r="G55" s="964"/>
      <c r="H55" s="968"/>
      <c r="I55" s="969"/>
      <c r="J55" s="969"/>
      <c r="K55" s="969"/>
      <c r="L55" s="970"/>
    </row>
    <row r="56" spans="2:12" ht="15" thickBot="1" x14ac:dyDescent="0.35">
      <c r="B56" s="965"/>
      <c r="C56" s="966"/>
      <c r="D56" s="966"/>
      <c r="E56" s="966"/>
      <c r="F56" s="966"/>
      <c r="G56" s="967"/>
      <c r="H56" s="971"/>
      <c r="I56" s="972"/>
      <c r="J56" s="972"/>
      <c r="K56" s="972"/>
      <c r="L56" s="973"/>
    </row>
    <row r="57" spans="2:12" x14ac:dyDescent="0.3">
      <c r="B57" s="974" t="s">
        <v>688</v>
      </c>
      <c r="C57" s="975"/>
      <c r="D57" s="975"/>
      <c r="E57" s="975"/>
      <c r="F57" s="975"/>
      <c r="G57" s="976"/>
      <c r="H57" s="974" t="s">
        <v>689</v>
      </c>
      <c r="I57" s="975"/>
      <c r="J57" s="975"/>
      <c r="K57" s="975"/>
      <c r="L57" s="976"/>
    </row>
    <row r="58" spans="2:12" x14ac:dyDescent="0.3">
      <c r="B58" s="959"/>
      <c r="C58" s="960"/>
      <c r="D58" s="960"/>
      <c r="E58" s="960"/>
      <c r="F58" s="960"/>
      <c r="G58" s="961"/>
      <c r="H58" s="959"/>
      <c r="I58" s="960"/>
      <c r="J58" s="960"/>
      <c r="K58" s="960"/>
      <c r="L58" s="961"/>
    </row>
    <row r="59" spans="2:12" x14ac:dyDescent="0.3">
      <c r="B59" s="959"/>
      <c r="C59" s="960"/>
      <c r="D59" s="960"/>
      <c r="E59" s="960"/>
      <c r="F59" s="960"/>
      <c r="G59" s="961"/>
      <c r="H59" s="959"/>
      <c r="I59" s="960"/>
      <c r="J59" s="960"/>
      <c r="K59" s="960"/>
      <c r="L59" s="961"/>
    </row>
    <row r="60" spans="2:12" x14ac:dyDescent="0.3">
      <c r="B60" s="959"/>
      <c r="C60" s="960"/>
      <c r="D60" s="960"/>
      <c r="E60" s="960"/>
      <c r="F60" s="960"/>
      <c r="G60" s="961"/>
      <c r="H60" s="959"/>
      <c r="I60" s="960"/>
      <c r="J60" s="960"/>
      <c r="K60" s="960"/>
      <c r="L60" s="961"/>
    </row>
    <row r="61" spans="2:12" x14ac:dyDescent="0.3">
      <c r="B61" s="959"/>
      <c r="C61" s="960"/>
      <c r="D61" s="960"/>
      <c r="E61" s="960"/>
      <c r="F61" s="960"/>
      <c r="G61" s="961"/>
      <c r="H61" s="959"/>
      <c r="I61" s="960"/>
      <c r="J61" s="960"/>
      <c r="K61" s="960"/>
      <c r="L61" s="961"/>
    </row>
    <row r="62" spans="2:12" x14ac:dyDescent="0.3">
      <c r="B62" s="959"/>
      <c r="C62" s="960"/>
      <c r="D62" s="960"/>
      <c r="E62" s="960"/>
      <c r="F62" s="960"/>
      <c r="G62" s="961"/>
      <c r="H62" s="959"/>
      <c r="I62" s="960"/>
      <c r="J62" s="960"/>
      <c r="K62" s="960"/>
      <c r="L62" s="961"/>
    </row>
    <row r="63" spans="2:12" x14ac:dyDescent="0.3">
      <c r="B63" s="959"/>
      <c r="C63" s="960"/>
      <c r="D63" s="960"/>
      <c r="E63" s="960"/>
      <c r="F63" s="960"/>
      <c r="G63" s="961"/>
      <c r="H63" s="959"/>
      <c r="I63" s="960"/>
      <c r="J63" s="960"/>
      <c r="K63" s="960"/>
      <c r="L63" s="961"/>
    </row>
    <row r="64" spans="2:12" x14ac:dyDescent="0.3">
      <c r="B64" s="959"/>
      <c r="C64" s="960"/>
      <c r="D64" s="960"/>
      <c r="E64" s="960"/>
      <c r="F64" s="960"/>
      <c r="G64" s="961"/>
      <c r="H64" s="959"/>
      <c r="I64" s="960"/>
      <c r="J64" s="960"/>
      <c r="K64" s="960"/>
      <c r="L64" s="961"/>
    </row>
    <row r="65" spans="2:12" x14ac:dyDescent="0.3">
      <c r="B65" s="959"/>
      <c r="C65" s="960"/>
      <c r="D65" s="960"/>
      <c r="E65" s="960"/>
      <c r="F65" s="960"/>
      <c r="G65" s="961"/>
      <c r="H65" s="959"/>
      <c r="I65" s="960"/>
      <c r="J65" s="960"/>
      <c r="K65" s="960"/>
      <c r="L65" s="961"/>
    </row>
    <row r="66" spans="2:12" x14ac:dyDescent="0.3">
      <c r="B66" s="959"/>
      <c r="C66" s="960"/>
      <c r="D66" s="960"/>
      <c r="E66" s="960"/>
      <c r="F66" s="960"/>
      <c r="G66" s="961"/>
      <c r="H66" s="959"/>
      <c r="I66" s="960"/>
      <c r="J66" s="960"/>
      <c r="K66" s="960"/>
      <c r="L66" s="961"/>
    </row>
    <row r="67" spans="2:12" x14ac:dyDescent="0.3">
      <c r="B67" s="959"/>
      <c r="C67" s="960"/>
      <c r="D67" s="960"/>
      <c r="E67" s="960"/>
      <c r="F67" s="960"/>
      <c r="G67" s="961"/>
      <c r="H67" s="959"/>
      <c r="I67" s="960"/>
      <c r="J67" s="960"/>
      <c r="K67" s="960"/>
      <c r="L67" s="961"/>
    </row>
    <row r="68" spans="2:12" x14ac:dyDescent="0.3">
      <c r="B68" s="959"/>
      <c r="C68" s="960"/>
      <c r="D68" s="960"/>
      <c r="E68" s="960"/>
      <c r="F68" s="960"/>
      <c r="G68" s="961"/>
      <c r="H68" s="959"/>
      <c r="I68" s="960"/>
      <c r="J68" s="960"/>
      <c r="K68" s="960"/>
      <c r="L68" s="961"/>
    </row>
    <row r="69" spans="2:12" x14ac:dyDescent="0.3">
      <c r="B69" s="959"/>
      <c r="C69" s="960"/>
      <c r="D69" s="960"/>
      <c r="E69" s="960"/>
      <c r="F69" s="960"/>
      <c r="G69" s="961"/>
      <c r="H69" s="959"/>
      <c r="I69" s="960"/>
      <c r="J69" s="960"/>
      <c r="K69" s="960"/>
      <c r="L69" s="961"/>
    </row>
    <row r="70" spans="2:12" x14ac:dyDescent="0.3">
      <c r="B70" s="959"/>
      <c r="C70" s="960"/>
      <c r="D70" s="960"/>
      <c r="E70" s="960"/>
      <c r="F70" s="960"/>
      <c r="G70" s="961"/>
      <c r="H70" s="959"/>
      <c r="I70" s="960"/>
      <c r="J70" s="960"/>
      <c r="K70" s="960"/>
      <c r="L70" s="961"/>
    </row>
    <row r="71" spans="2:12" x14ac:dyDescent="0.3">
      <c r="B71" s="962"/>
      <c r="C71" s="963"/>
      <c r="D71" s="963"/>
      <c r="E71" s="963"/>
      <c r="F71" s="963"/>
      <c r="G71" s="964"/>
      <c r="H71" s="968"/>
      <c r="I71" s="969"/>
      <c r="J71" s="969"/>
      <c r="K71" s="969"/>
      <c r="L71" s="970"/>
    </row>
    <row r="72" spans="2:12" ht="29.25" customHeight="1" thickBot="1" x14ac:dyDescent="0.35">
      <c r="B72" s="965"/>
      <c r="C72" s="966"/>
      <c r="D72" s="966"/>
      <c r="E72" s="966"/>
      <c r="F72" s="966"/>
      <c r="G72" s="967"/>
      <c r="H72" s="971"/>
      <c r="I72" s="972"/>
      <c r="J72" s="972"/>
      <c r="K72" s="972"/>
      <c r="L72" s="973"/>
    </row>
    <row r="73" spans="2:12" x14ac:dyDescent="0.3">
      <c r="B73" s="974" t="s">
        <v>688</v>
      </c>
      <c r="C73" s="975"/>
      <c r="D73" s="975"/>
      <c r="E73" s="975"/>
      <c r="F73" s="975"/>
      <c r="G73" s="976"/>
      <c r="H73" s="974" t="s">
        <v>689</v>
      </c>
      <c r="I73" s="975"/>
      <c r="J73" s="975"/>
      <c r="K73" s="975"/>
      <c r="L73" s="976"/>
    </row>
    <row r="74" spans="2:12" x14ac:dyDescent="0.3">
      <c r="B74" s="959"/>
      <c r="C74" s="960"/>
      <c r="D74" s="960"/>
      <c r="E74" s="960"/>
      <c r="F74" s="960"/>
      <c r="G74" s="961"/>
      <c r="H74" s="959"/>
      <c r="I74" s="960"/>
      <c r="J74" s="960"/>
      <c r="K74" s="960"/>
      <c r="L74" s="961"/>
    </row>
    <row r="75" spans="2:12" x14ac:dyDescent="0.3">
      <c r="B75" s="959"/>
      <c r="C75" s="960"/>
      <c r="D75" s="960"/>
      <c r="E75" s="960"/>
      <c r="F75" s="960"/>
      <c r="G75" s="961"/>
      <c r="H75" s="959"/>
      <c r="I75" s="960"/>
      <c r="J75" s="960"/>
      <c r="K75" s="960"/>
      <c r="L75" s="961"/>
    </row>
    <row r="76" spans="2:12" x14ac:dyDescent="0.3">
      <c r="B76" s="959"/>
      <c r="C76" s="960"/>
      <c r="D76" s="960"/>
      <c r="E76" s="960"/>
      <c r="F76" s="960"/>
      <c r="G76" s="961"/>
      <c r="H76" s="959"/>
      <c r="I76" s="960"/>
      <c r="J76" s="960"/>
      <c r="K76" s="960"/>
      <c r="L76" s="961"/>
    </row>
    <row r="77" spans="2:12" x14ac:dyDescent="0.3">
      <c r="B77" s="959"/>
      <c r="C77" s="960"/>
      <c r="D77" s="960"/>
      <c r="E77" s="960"/>
      <c r="F77" s="960"/>
      <c r="G77" s="961"/>
      <c r="H77" s="959"/>
      <c r="I77" s="960"/>
      <c r="J77" s="960"/>
      <c r="K77" s="960"/>
      <c r="L77" s="961"/>
    </row>
    <row r="78" spans="2:12" x14ac:dyDescent="0.3">
      <c r="B78" s="959"/>
      <c r="C78" s="960"/>
      <c r="D78" s="960"/>
      <c r="E78" s="960"/>
      <c r="F78" s="960"/>
      <c r="G78" s="961"/>
      <c r="H78" s="959"/>
      <c r="I78" s="960"/>
      <c r="J78" s="960"/>
      <c r="K78" s="960"/>
      <c r="L78" s="961"/>
    </row>
    <row r="79" spans="2:12" x14ac:dyDescent="0.3">
      <c r="B79" s="959"/>
      <c r="C79" s="960"/>
      <c r="D79" s="960"/>
      <c r="E79" s="960"/>
      <c r="F79" s="960"/>
      <c r="G79" s="961"/>
      <c r="H79" s="959"/>
      <c r="I79" s="960"/>
      <c r="J79" s="960"/>
      <c r="K79" s="960"/>
      <c r="L79" s="961"/>
    </row>
    <row r="80" spans="2:12" x14ac:dyDescent="0.3">
      <c r="B80" s="959"/>
      <c r="C80" s="960"/>
      <c r="D80" s="960"/>
      <c r="E80" s="960"/>
      <c r="F80" s="960"/>
      <c r="G80" s="961"/>
      <c r="H80" s="959"/>
      <c r="I80" s="960"/>
      <c r="J80" s="960"/>
      <c r="K80" s="960"/>
      <c r="L80" s="961"/>
    </row>
    <row r="81" spans="2:12" x14ac:dyDescent="0.3">
      <c r="B81" s="959"/>
      <c r="C81" s="960"/>
      <c r="D81" s="960"/>
      <c r="E81" s="960"/>
      <c r="F81" s="960"/>
      <c r="G81" s="961"/>
      <c r="H81" s="959"/>
      <c r="I81" s="960"/>
      <c r="J81" s="960"/>
      <c r="K81" s="960"/>
      <c r="L81" s="961"/>
    </row>
    <row r="82" spans="2:12" x14ac:dyDescent="0.3">
      <c r="B82" s="959"/>
      <c r="C82" s="960"/>
      <c r="D82" s="960"/>
      <c r="E82" s="960"/>
      <c r="F82" s="960"/>
      <c r="G82" s="961"/>
      <c r="H82" s="959"/>
      <c r="I82" s="960"/>
      <c r="J82" s="960"/>
      <c r="K82" s="960"/>
      <c r="L82" s="961"/>
    </row>
    <row r="83" spans="2:12" x14ac:dyDescent="0.3">
      <c r="B83" s="959"/>
      <c r="C83" s="960"/>
      <c r="D83" s="960"/>
      <c r="E83" s="960"/>
      <c r="F83" s="960"/>
      <c r="G83" s="961"/>
      <c r="H83" s="959"/>
      <c r="I83" s="960"/>
      <c r="J83" s="960"/>
      <c r="K83" s="960"/>
      <c r="L83" s="961"/>
    </row>
    <row r="84" spans="2:12" x14ac:dyDescent="0.3">
      <c r="B84" s="959"/>
      <c r="C84" s="960"/>
      <c r="D84" s="960"/>
      <c r="E84" s="960"/>
      <c r="F84" s="960"/>
      <c r="G84" s="961"/>
      <c r="H84" s="959"/>
      <c r="I84" s="960"/>
      <c r="J84" s="960"/>
      <c r="K84" s="960"/>
      <c r="L84" s="961"/>
    </row>
    <row r="85" spans="2:12" x14ac:dyDescent="0.3">
      <c r="B85" s="959"/>
      <c r="C85" s="960"/>
      <c r="D85" s="960"/>
      <c r="E85" s="960"/>
      <c r="F85" s="960"/>
      <c r="G85" s="961"/>
      <c r="H85" s="959"/>
      <c r="I85" s="960"/>
      <c r="J85" s="960"/>
      <c r="K85" s="960"/>
      <c r="L85" s="961"/>
    </row>
    <row r="86" spans="2:12" x14ac:dyDescent="0.3">
      <c r="B86" s="959"/>
      <c r="C86" s="960"/>
      <c r="D86" s="960"/>
      <c r="E86" s="960"/>
      <c r="F86" s="960"/>
      <c r="G86" s="961"/>
      <c r="H86" s="959"/>
      <c r="I86" s="960"/>
      <c r="J86" s="960"/>
      <c r="K86" s="960"/>
      <c r="L86" s="961"/>
    </row>
    <row r="87" spans="2:12" x14ac:dyDescent="0.3">
      <c r="B87" s="962"/>
      <c r="C87" s="963"/>
      <c r="D87" s="963"/>
      <c r="E87" s="963"/>
      <c r="F87" s="963"/>
      <c r="G87" s="964"/>
      <c r="H87" s="968"/>
      <c r="I87" s="969"/>
      <c r="J87" s="969"/>
      <c r="K87" s="969"/>
      <c r="L87" s="970"/>
    </row>
    <row r="88" spans="2:12" ht="15" thickBot="1" x14ac:dyDescent="0.35">
      <c r="B88" s="965"/>
      <c r="C88" s="966"/>
      <c r="D88" s="966"/>
      <c r="E88" s="966"/>
      <c r="F88" s="966"/>
      <c r="G88" s="967"/>
      <c r="H88" s="971"/>
      <c r="I88" s="972"/>
      <c r="J88" s="972"/>
      <c r="K88" s="972"/>
      <c r="L88" s="973"/>
    </row>
    <row r="89" spans="2:12" x14ac:dyDescent="0.3">
      <c r="B89" s="974" t="s">
        <v>688</v>
      </c>
      <c r="C89" s="975"/>
      <c r="D89" s="975"/>
      <c r="E89" s="975"/>
      <c r="F89" s="975"/>
      <c r="G89" s="976"/>
      <c r="H89" s="974" t="s">
        <v>689</v>
      </c>
      <c r="I89" s="975"/>
      <c r="J89" s="975"/>
      <c r="K89" s="975"/>
      <c r="L89" s="976"/>
    </row>
    <row r="90" spans="2:12" x14ac:dyDescent="0.3">
      <c r="B90" s="959"/>
      <c r="C90" s="960"/>
      <c r="D90" s="960"/>
      <c r="E90" s="960"/>
      <c r="F90" s="960"/>
      <c r="G90" s="961"/>
      <c r="H90" s="959"/>
      <c r="I90" s="960"/>
      <c r="J90" s="960"/>
      <c r="K90" s="960"/>
      <c r="L90" s="961"/>
    </row>
    <row r="91" spans="2:12" x14ac:dyDescent="0.3">
      <c r="B91" s="959"/>
      <c r="C91" s="960"/>
      <c r="D91" s="960"/>
      <c r="E91" s="960"/>
      <c r="F91" s="960"/>
      <c r="G91" s="961"/>
      <c r="H91" s="959"/>
      <c r="I91" s="960"/>
      <c r="J91" s="960"/>
      <c r="K91" s="960"/>
      <c r="L91" s="961"/>
    </row>
    <row r="92" spans="2:12" x14ac:dyDescent="0.3">
      <c r="B92" s="959"/>
      <c r="C92" s="960"/>
      <c r="D92" s="960"/>
      <c r="E92" s="960"/>
      <c r="F92" s="960"/>
      <c r="G92" s="961"/>
      <c r="H92" s="959"/>
      <c r="I92" s="960"/>
      <c r="J92" s="960"/>
      <c r="K92" s="960"/>
      <c r="L92" s="961"/>
    </row>
    <row r="93" spans="2:12" x14ac:dyDescent="0.3">
      <c r="B93" s="959"/>
      <c r="C93" s="960"/>
      <c r="D93" s="960"/>
      <c r="E93" s="960"/>
      <c r="F93" s="960"/>
      <c r="G93" s="961"/>
      <c r="H93" s="959"/>
      <c r="I93" s="960"/>
      <c r="J93" s="960"/>
      <c r="K93" s="960"/>
      <c r="L93" s="961"/>
    </row>
    <row r="94" spans="2:12" x14ac:dyDescent="0.3">
      <c r="B94" s="959"/>
      <c r="C94" s="960"/>
      <c r="D94" s="960"/>
      <c r="E94" s="960"/>
      <c r="F94" s="960"/>
      <c r="G94" s="961"/>
      <c r="H94" s="959"/>
      <c r="I94" s="960"/>
      <c r="J94" s="960"/>
      <c r="K94" s="960"/>
      <c r="L94" s="961"/>
    </row>
    <row r="95" spans="2:12" x14ac:dyDescent="0.3">
      <c r="B95" s="959"/>
      <c r="C95" s="960"/>
      <c r="D95" s="960"/>
      <c r="E95" s="960"/>
      <c r="F95" s="960"/>
      <c r="G95" s="961"/>
      <c r="H95" s="959"/>
      <c r="I95" s="960"/>
      <c r="J95" s="960"/>
      <c r="K95" s="960"/>
      <c r="L95" s="961"/>
    </row>
    <row r="96" spans="2:12" x14ac:dyDescent="0.3">
      <c r="B96" s="959"/>
      <c r="C96" s="960"/>
      <c r="D96" s="960"/>
      <c r="E96" s="960"/>
      <c r="F96" s="960"/>
      <c r="G96" s="961"/>
      <c r="H96" s="959"/>
      <c r="I96" s="960"/>
      <c r="J96" s="960"/>
      <c r="K96" s="960"/>
      <c r="L96" s="961"/>
    </row>
    <row r="97" spans="2:12" x14ac:dyDescent="0.3">
      <c r="B97" s="959"/>
      <c r="C97" s="960"/>
      <c r="D97" s="960"/>
      <c r="E97" s="960"/>
      <c r="F97" s="960"/>
      <c r="G97" s="961"/>
      <c r="H97" s="959"/>
      <c r="I97" s="960"/>
      <c r="J97" s="960"/>
      <c r="K97" s="960"/>
      <c r="L97" s="961"/>
    </row>
    <row r="98" spans="2:12" x14ac:dyDescent="0.3">
      <c r="B98" s="959"/>
      <c r="C98" s="960"/>
      <c r="D98" s="960"/>
      <c r="E98" s="960"/>
      <c r="F98" s="960"/>
      <c r="G98" s="961"/>
      <c r="H98" s="959"/>
      <c r="I98" s="960"/>
      <c r="J98" s="960"/>
      <c r="K98" s="960"/>
      <c r="L98" s="961"/>
    </row>
    <row r="99" spans="2:12" x14ac:dyDescent="0.3">
      <c r="B99" s="959"/>
      <c r="C99" s="960"/>
      <c r="D99" s="960"/>
      <c r="E99" s="960"/>
      <c r="F99" s="960"/>
      <c r="G99" s="961"/>
      <c r="H99" s="959"/>
      <c r="I99" s="960"/>
      <c r="J99" s="960"/>
      <c r="K99" s="960"/>
      <c r="L99" s="961"/>
    </row>
    <row r="100" spans="2:12" x14ac:dyDescent="0.3">
      <c r="B100" s="959"/>
      <c r="C100" s="960"/>
      <c r="D100" s="960"/>
      <c r="E100" s="960"/>
      <c r="F100" s="960"/>
      <c r="G100" s="961"/>
      <c r="H100" s="959"/>
      <c r="I100" s="960"/>
      <c r="J100" s="960"/>
      <c r="K100" s="960"/>
      <c r="L100" s="961"/>
    </row>
    <row r="101" spans="2:12" x14ac:dyDescent="0.3">
      <c r="B101" s="959"/>
      <c r="C101" s="960"/>
      <c r="D101" s="960"/>
      <c r="E101" s="960"/>
      <c r="F101" s="960"/>
      <c r="G101" s="961"/>
      <c r="H101" s="959"/>
      <c r="I101" s="960"/>
      <c r="J101" s="960"/>
      <c r="K101" s="960"/>
      <c r="L101" s="961"/>
    </row>
    <row r="102" spans="2:12" x14ac:dyDescent="0.3">
      <c r="B102" s="959"/>
      <c r="C102" s="960"/>
      <c r="D102" s="960"/>
      <c r="E102" s="960"/>
      <c r="F102" s="960"/>
      <c r="G102" s="961"/>
      <c r="H102" s="959"/>
      <c r="I102" s="960"/>
      <c r="J102" s="960"/>
      <c r="K102" s="960"/>
      <c r="L102" s="961"/>
    </row>
    <row r="103" spans="2:12" x14ac:dyDescent="0.3">
      <c r="B103" s="962"/>
      <c r="C103" s="963"/>
      <c r="D103" s="963"/>
      <c r="E103" s="963"/>
      <c r="F103" s="963"/>
      <c r="G103" s="964"/>
      <c r="H103" s="968"/>
      <c r="I103" s="969"/>
      <c r="J103" s="969"/>
      <c r="K103" s="969"/>
      <c r="L103" s="970"/>
    </row>
    <row r="104" spans="2:12" ht="15" thickBot="1" x14ac:dyDescent="0.35">
      <c r="B104" s="965"/>
      <c r="C104" s="966"/>
      <c r="D104" s="966"/>
      <c r="E104" s="966"/>
      <c r="F104" s="966"/>
      <c r="G104" s="967"/>
      <c r="H104" s="971"/>
      <c r="I104" s="972"/>
      <c r="J104" s="972"/>
      <c r="K104" s="972"/>
      <c r="L104" s="973"/>
    </row>
  </sheetData>
  <mergeCells count="40">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0000"/>
  </sheetPr>
  <dimension ref="B1:M109"/>
  <sheetViews>
    <sheetView view="pageBreakPreview" topLeftCell="A91" zoomScale="90" zoomScaleNormal="80" zoomScaleSheetLayoutView="90" zoomScalePageLayoutView="110" workbookViewId="0">
      <selection activeCell="N116" sqref="N116"/>
    </sheetView>
  </sheetViews>
  <sheetFormatPr baseColWidth="10" defaultColWidth="11.44140625" defaultRowHeight="14.4" x14ac:dyDescent="0.3"/>
  <cols>
    <col min="1" max="1" width="3.6640625" style="94" customWidth="1"/>
    <col min="2" max="2" width="4.6640625" style="94" customWidth="1"/>
    <col min="3" max="3" width="8.33203125" style="94" customWidth="1"/>
    <col min="4" max="4" width="8" style="94" customWidth="1"/>
    <col min="5" max="5" width="11.44140625" style="94"/>
    <col min="6" max="6" width="11.88671875" style="94" customWidth="1"/>
    <col min="7" max="7" width="9.5546875" style="94" customWidth="1"/>
    <col min="8" max="8" width="12" style="94" customWidth="1"/>
    <col min="9" max="9" width="13.88671875" style="94" bestFit="1" customWidth="1"/>
    <col min="10" max="10" width="13" style="94" customWidth="1"/>
    <col min="11" max="11" width="13.44140625" style="94" customWidth="1"/>
    <col min="12" max="12" width="9.44140625" style="94" customWidth="1"/>
    <col min="13" max="13" width="11.44140625" style="94" hidden="1" customWidth="1"/>
    <col min="14" max="16384" width="11.44140625" style="94"/>
  </cols>
  <sheetData>
    <row r="1" spans="2:13" x14ac:dyDescent="0.3">
      <c r="B1" s="938"/>
      <c r="C1" s="939"/>
      <c r="D1" s="940"/>
      <c r="E1" s="944" t="s">
        <v>390</v>
      </c>
      <c r="F1" s="944"/>
      <c r="G1" s="944"/>
      <c r="H1" s="944"/>
      <c r="I1" s="944"/>
      <c r="J1" s="944"/>
      <c r="K1" s="946"/>
      <c r="L1" s="947"/>
    </row>
    <row r="2" spans="2:13" ht="1.5" customHeight="1" x14ac:dyDescent="0.3">
      <c r="B2" s="941"/>
      <c r="C2" s="983"/>
      <c r="D2" s="943"/>
      <c r="E2" s="984"/>
      <c r="F2" s="984"/>
      <c r="G2" s="984"/>
      <c r="H2" s="984"/>
      <c r="I2" s="984"/>
      <c r="J2" s="984"/>
      <c r="K2" s="948"/>
      <c r="L2" s="949"/>
    </row>
    <row r="3" spans="2:13" ht="3.75" customHeight="1" x14ac:dyDescent="0.3">
      <c r="B3" s="941"/>
      <c r="C3" s="983"/>
      <c r="D3" s="943"/>
      <c r="E3" s="984"/>
      <c r="F3" s="984"/>
      <c r="G3" s="984"/>
      <c r="H3" s="984"/>
      <c r="I3" s="984"/>
      <c r="J3" s="984"/>
      <c r="K3" s="948"/>
      <c r="L3" s="949"/>
    </row>
    <row r="4" spans="2:13" ht="20.25" customHeight="1" x14ac:dyDescent="0.3">
      <c r="B4" s="941"/>
      <c r="C4" s="983"/>
      <c r="D4" s="943"/>
      <c r="E4" s="985" t="s">
        <v>484</v>
      </c>
      <c r="F4" s="985"/>
      <c r="G4" s="985"/>
      <c r="H4" s="985"/>
      <c r="I4" s="985"/>
      <c r="J4" s="985"/>
      <c r="K4" s="948"/>
      <c r="L4" s="949"/>
    </row>
    <row r="5" spans="2:13" ht="4.5" customHeight="1" x14ac:dyDescent="0.3">
      <c r="B5" s="941"/>
      <c r="C5" s="983"/>
      <c r="D5" s="943"/>
      <c r="E5" s="986"/>
      <c r="F5" s="986"/>
      <c r="G5" s="986"/>
      <c r="H5" s="986"/>
      <c r="I5" s="987" t="s">
        <v>459</v>
      </c>
      <c r="J5" s="988"/>
      <c r="K5" s="948"/>
      <c r="L5" s="949"/>
      <c r="M5" s="152"/>
    </row>
    <row r="6" spans="2:13" ht="24.9" customHeight="1" x14ac:dyDescent="0.3">
      <c r="B6" s="941"/>
      <c r="C6" s="983"/>
      <c r="D6" s="943"/>
      <c r="E6" s="153" t="s">
        <v>457</v>
      </c>
      <c r="F6" s="154"/>
      <c r="G6" s="155" t="s">
        <v>458</v>
      </c>
      <c r="H6" s="154"/>
      <c r="I6" s="987"/>
      <c r="J6" s="988"/>
      <c r="K6" s="954"/>
      <c r="L6" s="955"/>
    </row>
    <row r="7" spans="2:13" ht="24.9" customHeight="1" x14ac:dyDescent="0.3">
      <c r="B7" s="990" t="s">
        <v>392</v>
      </c>
      <c r="C7" s="956"/>
      <c r="D7" s="956"/>
      <c r="E7" s="956" t="s">
        <v>109</v>
      </c>
      <c r="F7" s="956"/>
      <c r="G7" s="956" t="s">
        <v>110</v>
      </c>
      <c r="H7" s="956"/>
      <c r="I7" s="161" t="s">
        <v>4</v>
      </c>
      <c r="J7" s="161" t="s">
        <v>2</v>
      </c>
      <c r="K7" s="957" t="s">
        <v>0</v>
      </c>
      <c r="L7" s="991"/>
    </row>
    <row r="8" spans="2:13" ht="24.9" customHeight="1" x14ac:dyDescent="0.3">
      <c r="B8" s="992" t="s">
        <v>395</v>
      </c>
      <c r="C8" s="958"/>
      <c r="D8" s="958"/>
      <c r="E8" s="956" t="s">
        <v>396</v>
      </c>
      <c r="F8" s="956"/>
      <c r="G8" s="956" t="s">
        <v>396</v>
      </c>
      <c r="H8" s="956"/>
      <c r="I8" s="156">
        <v>41944</v>
      </c>
      <c r="J8" s="161">
        <v>1</v>
      </c>
      <c r="K8" s="957" t="s">
        <v>460</v>
      </c>
      <c r="L8" s="991"/>
    </row>
    <row r="9" spans="2:13" ht="24" customHeight="1" thickBot="1" x14ac:dyDescent="0.35">
      <c r="B9" s="993" t="s">
        <v>385</v>
      </c>
      <c r="C9" s="994"/>
      <c r="D9" s="994"/>
      <c r="E9" s="994"/>
      <c r="F9" s="994"/>
      <c r="G9" s="994"/>
      <c r="H9" s="994"/>
      <c r="I9" s="994"/>
      <c r="J9" s="994"/>
      <c r="K9" s="994"/>
      <c r="L9" s="995"/>
    </row>
    <row r="10" spans="2:13" ht="15.75" customHeight="1" x14ac:dyDescent="0.3">
      <c r="B10" s="974" t="s">
        <v>688</v>
      </c>
      <c r="C10" s="975"/>
      <c r="D10" s="975"/>
      <c r="E10" s="975"/>
      <c r="F10" s="975"/>
      <c r="G10" s="976"/>
      <c r="H10" s="974" t="s">
        <v>689</v>
      </c>
      <c r="I10" s="975"/>
      <c r="J10" s="975"/>
      <c r="K10" s="975"/>
      <c r="L10" s="976"/>
    </row>
    <row r="11" spans="2:13" x14ac:dyDescent="0.3">
      <c r="B11" s="959"/>
      <c r="C11" s="960"/>
      <c r="D11" s="960"/>
      <c r="E11" s="960"/>
      <c r="F11" s="960"/>
      <c r="G11" s="961"/>
      <c r="H11" s="959"/>
      <c r="I11" s="960"/>
      <c r="J11" s="960"/>
      <c r="K11" s="960"/>
      <c r="L11" s="961"/>
    </row>
    <row r="12" spans="2:13" x14ac:dyDescent="0.3">
      <c r="B12" s="959"/>
      <c r="C12" s="960"/>
      <c r="D12" s="960"/>
      <c r="E12" s="960"/>
      <c r="F12" s="960"/>
      <c r="G12" s="961"/>
      <c r="H12" s="959"/>
      <c r="I12" s="960"/>
      <c r="J12" s="960"/>
      <c r="K12" s="960"/>
      <c r="L12" s="961"/>
    </row>
    <row r="13" spans="2:13" x14ac:dyDescent="0.3">
      <c r="B13" s="959"/>
      <c r="C13" s="960"/>
      <c r="D13" s="960"/>
      <c r="E13" s="960"/>
      <c r="F13" s="960"/>
      <c r="G13" s="961"/>
      <c r="H13" s="959"/>
      <c r="I13" s="960"/>
      <c r="J13" s="960"/>
      <c r="K13" s="960"/>
      <c r="L13" s="961"/>
    </row>
    <row r="14" spans="2:13" x14ac:dyDescent="0.3">
      <c r="B14" s="959"/>
      <c r="C14" s="960"/>
      <c r="D14" s="960"/>
      <c r="E14" s="960"/>
      <c r="F14" s="960"/>
      <c r="G14" s="961"/>
      <c r="H14" s="959"/>
      <c r="I14" s="960"/>
      <c r="J14" s="960"/>
      <c r="K14" s="960"/>
      <c r="L14" s="961"/>
    </row>
    <row r="15" spans="2:13" x14ac:dyDescent="0.3">
      <c r="B15" s="959"/>
      <c r="C15" s="960"/>
      <c r="D15" s="960"/>
      <c r="E15" s="960"/>
      <c r="F15" s="960"/>
      <c r="G15" s="961"/>
      <c r="H15" s="959"/>
      <c r="I15" s="960"/>
      <c r="J15" s="960"/>
      <c r="K15" s="960"/>
      <c r="L15" s="961"/>
    </row>
    <row r="16" spans="2:13" x14ac:dyDescent="0.3">
      <c r="B16" s="959"/>
      <c r="C16" s="960"/>
      <c r="D16" s="960"/>
      <c r="E16" s="960"/>
      <c r="F16" s="960"/>
      <c r="G16" s="961"/>
      <c r="H16" s="959"/>
      <c r="I16" s="960"/>
      <c r="J16" s="960"/>
      <c r="K16" s="960"/>
      <c r="L16" s="961"/>
    </row>
    <row r="17" spans="2:12" x14ac:dyDescent="0.3">
      <c r="B17" s="959"/>
      <c r="C17" s="960"/>
      <c r="D17" s="960"/>
      <c r="E17" s="960"/>
      <c r="F17" s="960"/>
      <c r="G17" s="961"/>
      <c r="H17" s="959"/>
      <c r="I17" s="960"/>
      <c r="J17" s="960"/>
      <c r="K17" s="960"/>
      <c r="L17" s="961"/>
    </row>
    <row r="18" spans="2:12" x14ac:dyDescent="0.3">
      <c r="B18" s="959"/>
      <c r="C18" s="960"/>
      <c r="D18" s="960"/>
      <c r="E18" s="960"/>
      <c r="F18" s="960"/>
      <c r="G18" s="961"/>
      <c r="H18" s="959"/>
      <c r="I18" s="960"/>
      <c r="J18" s="960"/>
      <c r="K18" s="960"/>
      <c r="L18" s="961"/>
    </row>
    <row r="19" spans="2:12" x14ac:dyDescent="0.3">
      <c r="B19" s="959"/>
      <c r="C19" s="960"/>
      <c r="D19" s="960"/>
      <c r="E19" s="960"/>
      <c r="F19" s="960"/>
      <c r="G19" s="961"/>
      <c r="H19" s="959"/>
      <c r="I19" s="960"/>
      <c r="J19" s="960"/>
      <c r="K19" s="960"/>
      <c r="L19" s="961"/>
    </row>
    <row r="20" spans="2:12" x14ac:dyDescent="0.3">
      <c r="B20" s="959"/>
      <c r="C20" s="960"/>
      <c r="D20" s="960"/>
      <c r="E20" s="960"/>
      <c r="F20" s="960"/>
      <c r="G20" s="961"/>
      <c r="H20" s="959"/>
      <c r="I20" s="960"/>
      <c r="J20" s="960"/>
      <c r="K20" s="960"/>
      <c r="L20" s="961"/>
    </row>
    <row r="21" spans="2:12" x14ac:dyDescent="0.3">
      <c r="B21" s="959"/>
      <c r="C21" s="960"/>
      <c r="D21" s="960"/>
      <c r="E21" s="960"/>
      <c r="F21" s="960"/>
      <c r="G21" s="961"/>
      <c r="H21" s="959"/>
      <c r="I21" s="960"/>
      <c r="J21" s="960"/>
      <c r="K21" s="960"/>
      <c r="L21" s="961"/>
    </row>
    <row r="22" spans="2:12" x14ac:dyDescent="0.3">
      <c r="B22" s="959"/>
      <c r="C22" s="960"/>
      <c r="D22" s="960"/>
      <c r="E22" s="960"/>
      <c r="F22" s="960"/>
      <c r="G22" s="961"/>
      <c r="H22" s="959"/>
      <c r="I22" s="960"/>
      <c r="J22" s="960"/>
      <c r="K22" s="960"/>
      <c r="L22" s="961"/>
    </row>
    <row r="23" spans="2:12" ht="15" thickBot="1" x14ac:dyDescent="0.35">
      <c r="B23" s="959"/>
      <c r="C23" s="960"/>
      <c r="D23" s="960"/>
      <c r="E23" s="960"/>
      <c r="F23" s="960"/>
      <c r="G23" s="961"/>
      <c r="H23" s="959"/>
      <c r="I23" s="960"/>
      <c r="J23" s="960"/>
      <c r="K23" s="960"/>
      <c r="L23" s="961"/>
    </row>
    <row r="24" spans="2:12" ht="30.6" customHeight="1" x14ac:dyDescent="0.3">
      <c r="B24" s="996" t="s">
        <v>874</v>
      </c>
      <c r="C24" s="997"/>
      <c r="D24" s="997"/>
      <c r="E24" s="997"/>
      <c r="F24" s="997"/>
      <c r="G24" s="998"/>
      <c r="H24" s="999" t="s">
        <v>875</v>
      </c>
      <c r="I24" s="1000"/>
      <c r="J24" s="1000"/>
      <c r="K24" s="1000"/>
      <c r="L24" s="1001"/>
    </row>
    <row r="25" spans="2:12" ht="21" customHeight="1" thickBot="1" x14ac:dyDescent="0.35">
      <c r="B25" s="965"/>
      <c r="C25" s="966"/>
      <c r="D25" s="966"/>
      <c r="E25" s="966"/>
      <c r="F25" s="966"/>
      <c r="G25" s="967"/>
      <c r="H25" s="1002"/>
      <c r="I25" s="1003"/>
      <c r="J25" s="1003"/>
      <c r="K25" s="1003"/>
      <c r="L25" s="1004"/>
    </row>
    <row r="26" spans="2:12" x14ac:dyDescent="0.3">
      <c r="B26" s="959" t="s">
        <v>690</v>
      </c>
      <c r="C26" s="989"/>
      <c r="D26" s="989"/>
      <c r="E26" s="989"/>
      <c r="F26" s="989"/>
      <c r="G26" s="961"/>
      <c r="H26" s="959" t="s">
        <v>691</v>
      </c>
      <c r="I26" s="989"/>
      <c r="J26" s="989"/>
      <c r="K26" s="989"/>
      <c r="L26" s="961"/>
    </row>
    <row r="27" spans="2:12" x14ac:dyDescent="0.3">
      <c r="B27" s="959"/>
      <c r="C27" s="960"/>
      <c r="D27" s="960"/>
      <c r="E27" s="960"/>
      <c r="F27" s="960"/>
      <c r="G27" s="961"/>
      <c r="H27" s="959"/>
      <c r="I27" s="960"/>
      <c r="J27" s="960"/>
      <c r="K27" s="960"/>
      <c r="L27" s="961"/>
    </row>
    <row r="28" spans="2:12" x14ac:dyDescent="0.3">
      <c r="B28" s="959"/>
      <c r="C28" s="960"/>
      <c r="D28" s="960"/>
      <c r="E28" s="960"/>
      <c r="F28" s="960"/>
      <c r="G28" s="961"/>
      <c r="H28" s="959"/>
      <c r="I28" s="960"/>
      <c r="J28" s="960"/>
      <c r="K28" s="960"/>
      <c r="L28" s="961"/>
    </row>
    <row r="29" spans="2:12" x14ac:dyDescent="0.3">
      <c r="B29" s="959"/>
      <c r="C29" s="960"/>
      <c r="D29" s="960"/>
      <c r="E29" s="960"/>
      <c r="F29" s="960"/>
      <c r="G29" s="961"/>
      <c r="H29" s="959"/>
      <c r="I29" s="960"/>
      <c r="J29" s="960"/>
      <c r="K29" s="960"/>
      <c r="L29" s="961"/>
    </row>
    <row r="30" spans="2:12" x14ac:dyDescent="0.3">
      <c r="B30" s="959"/>
      <c r="C30" s="960"/>
      <c r="D30" s="960"/>
      <c r="E30" s="960"/>
      <c r="F30" s="960"/>
      <c r="G30" s="961"/>
      <c r="H30" s="959"/>
      <c r="I30" s="960"/>
      <c r="J30" s="960"/>
      <c r="K30" s="960"/>
      <c r="L30" s="961"/>
    </row>
    <row r="31" spans="2:12" x14ac:dyDescent="0.3">
      <c r="B31" s="959"/>
      <c r="C31" s="960"/>
      <c r="D31" s="960"/>
      <c r="E31" s="960"/>
      <c r="F31" s="960"/>
      <c r="G31" s="961"/>
      <c r="H31" s="959"/>
      <c r="I31" s="960"/>
      <c r="J31" s="960"/>
      <c r="K31" s="960"/>
      <c r="L31" s="961"/>
    </row>
    <row r="32" spans="2:12" x14ac:dyDescent="0.3">
      <c r="B32" s="959"/>
      <c r="C32" s="960"/>
      <c r="D32" s="960"/>
      <c r="E32" s="960"/>
      <c r="F32" s="960"/>
      <c r="G32" s="961"/>
      <c r="H32" s="959"/>
      <c r="I32" s="960"/>
      <c r="J32" s="960"/>
      <c r="K32" s="960"/>
      <c r="L32" s="961"/>
    </row>
    <row r="33" spans="2:12" x14ac:dyDescent="0.3">
      <c r="B33" s="959"/>
      <c r="C33" s="960"/>
      <c r="D33" s="960"/>
      <c r="E33" s="960"/>
      <c r="F33" s="960"/>
      <c r="G33" s="961"/>
      <c r="H33" s="959"/>
      <c r="I33" s="960"/>
      <c r="J33" s="960"/>
      <c r="K33" s="960"/>
      <c r="L33" s="961"/>
    </row>
    <row r="34" spans="2:12" x14ac:dyDescent="0.3">
      <c r="B34" s="959"/>
      <c r="C34" s="960"/>
      <c r="D34" s="960"/>
      <c r="E34" s="960"/>
      <c r="F34" s="960"/>
      <c r="G34" s="961"/>
      <c r="H34" s="959"/>
      <c r="I34" s="960"/>
      <c r="J34" s="960"/>
      <c r="K34" s="960"/>
      <c r="L34" s="961"/>
    </row>
    <row r="35" spans="2:12" x14ac:dyDescent="0.3">
      <c r="B35" s="959"/>
      <c r="C35" s="960"/>
      <c r="D35" s="960"/>
      <c r="E35" s="960"/>
      <c r="F35" s="960"/>
      <c r="G35" s="961"/>
      <c r="H35" s="959"/>
      <c r="I35" s="960"/>
      <c r="J35" s="960"/>
      <c r="K35" s="960"/>
      <c r="L35" s="961"/>
    </row>
    <row r="36" spans="2:12" x14ac:dyDescent="0.3">
      <c r="B36" s="959"/>
      <c r="C36" s="960"/>
      <c r="D36" s="960"/>
      <c r="E36" s="960"/>
      <c r="F36" s="960"/>
      <c r="G36" s="961"/>
      <c r="H36" s="959"/>
      <c r="I36" s="960"/>
      <c r="J36" s="960"/>
      <c r="K36" s="960"/>
      <c r="L36" s="961"/>
    </row>
    <row r="37" spans="2:12" x14ac:dyDescent="0.3">
      <c r="B37" s="959"/>
      <c r="C37" s="960"/>
      <c r="D37" s="960"/>
      <c r="E37" s="960"/>
      <c r="F37" s="960"/>
      <c r="G37" s="961"/>
      <c r="H37" s="959"/>
      <c r="I37" s="960"/>
      <c r="J37" s="960"/>
      <c r="K37" s="960"/>
      <c r="L37" s="961"/>
    </row>
    <row r="38" spans="2:12" x14ac:dyDescent="0.3">
      <c r="B38" s="959"/>
      <c r="C38" s="960"/>
      <c r="D38" s="960"/>
      <c r="E38" s="960"/>
      <c r="F38" s="960"/>
      <c r="G38" s="961"/>
      <c r="H38" s="959"/>
      <c r="I38" s="960"/>
      <c r="J38" s="960"/>
      <c r="K38" s="960"/>
      <c r="L38" s="961"/>
    </row>
    <row r="39" spans="2:12" x14ac:dyDescent="0.3">
      <c r="B39" s="959"/>
      <c r="C39" s="960"/>
      <c r="D39" s="960"/>
      <c r="E39" s="960"/>
      <c r="F39" s="960"/>
      <c r="G39" s="961"/>
      <c r="H39" s="959"/>
      <c r="I39" s="960"/>
      <c r="J39" s="960"/>
      <c r="K39" s="960"/>
      <c r="L39" s="961"/>
    </row>
    <row r="40" spans="2:12" ht="22.95" customHeight="1" x14ac:dyDescent="0.3">
      <c r="B40" s="962" t="s">
        <v>876</v>
      </c>
      <c r="C40" s="963"/>
      <c r="D40" s="963"/>
      <c r="E40" s="963"/>
      <c r="F40" s="963"/>
      <c r="G40" s="964"/>
      <c r="H40" s="968" t="s">
        <v>812</v>
      </c>
      <c r="I40" s="969"/>
      <c r="J40" s="969"/>
      <c r="K40" s="969"/>
      <c r="L40" s="970"/>
    </row>
    <row r="41" spans="2:12" ht="28.2" customHeight="1" thickBot="1" x14ac:dyDescent="0.35">
      <c r="B41" s="965"/>
      <c r="C41" s="966"/>
      <c r="D41" s="966"/>
      <c r="E41" s="966"/>
      <c r="F41" s="966"/>
      <c r="G41" s="967"/>
      <c r="H41" s="971"/>
      <c r="I41" s="972"/>
      <c r="J41" s="972"/>
      <c r="K41" s="972"/>
      <c r="L41" s="973"/>
    </row>
    <row r="42" spans="2:12" x14ac:dyDescent="0.3">
      <c r="B42" s="959" t="s">
        <v>690</v>
      </c>
      <c r="C42" s="989"/>
      <c r="D42" s="989"/>
      <c r="E42" s="989"/>
      <c r="F42" s="989"/>
      <c r="G42" s="961"/>
      <c r="H42" s="959" t="s">
        <v>691</v>
      </c>
      <c r="I42" s="989"/>
      <c r="J42" s="989"/>
      <c r="K42" s="989"/>
      <c r="L42" s="961"/>
    </row>
    <row r="43" spans="2:12" x14ac:dyDescent="0.3">
      <c r="B43" s="959"/>
      <c r="C43" s="960"/>
      <c r="D43" s="960"/>
      <c r="E43" s="960"/>
      <c r="F43" s="960"/>
      <c r="G43" s="961"/>
      <c r="H43" s="959"/>
      <c r="I43" s="960"/>
      <c r="J43" s="960"/>
      <c r="K43" s="960"/>
      <c r="L43" s="961"/>
    </row>
    <row r="44" spans="2:12" x14ac:dyDescent="0.3">
      <c r="B44" s="959"/>
      <c r="C44" s="960"/>
      <c r="D44" s="960"/>
      <c r="E44" s="960"/>
      <c r="F44" s="960"/>
      <c r="G44" s="961"/>
      <c r="H44" s="959"/>
      <c r="I44" s="960"/>
      <c r="J44" s="960"/>
      <c r="K44" s="960"/>
      <c r="L44" s="961"/>
    </row>
    <row r="45" spans="2:12" x14ac:dyDescent="0.3">
      <c r="B45" s="959"/>
      <c r="C45" s="960"/>
      <c r="D45" s="960"/>
      <c r="E45" s="960"/>
      <c r="F45" s="960"/>
      <c r="G45" s="961"/>
      <c r="H45" s="959"/>
      <c r="I45" s="960"/>
      <c r="J45" s="960"/>
      <c r="K45" s="960"/>
      <c r="L45" s="961"/>
    </row>
    <row r="46" spans="2:12" x14ac:dyDescent="0.3">
      <c r="B46" s="959"/>
      <c r="C46" s="960"/>
      <c r="D46" s="960"/>
      <c r="E46" s="960"/>
      <c r="F46" s="960"/>
      <c r="G46" s="961"/>
      <c r="H46" s="959"/>
      <c r="I46" s="960"/>
      <c r="J46" s="960"/>
      <c r="K46" s="960"/>
      <c r="L46" s="961"/>
    </row>
    <row r="47" spans="2:12" x14ac:dyDescent="0.3">
      <c r="B47" s="959"/>
      <c r="C47" s="960"/>
      <c r="D47" s="960"/>
      <c r="E47" s="960"/>
      <c r="F47" s="960"/>
      <c r="G47" s="961"/>
      <c r="H47" s="959"/>
      <c r="I47" s="960"/>
      <c r="J47" s="960"/>
      <c r="K47" s="960"/>
      <c r="L47" s="961"/>
    </row>
    <row r="48" spans="2:12" x14ac:dyDescent="0.3">
      <c r="B48" s="959"/>
      <c r="C48" s="960"/>
      <c r="D48" s="960"/>
      <c r="E48" s="960"/>
      <c r="F48" s="960"/>
      <c r="G48" s="961"/>
      <c r="H48" s="959"/>
      <c r="I48" s="960"/>
      <c r="J48" s="960"/>
      <c r="K48" s="960"/>
      <c r="L48" s="961"/>
    </row>
    <row r="49" spans="2:12" x14ac:dyDescent="0.3">
      <c r="B49" s="959"/>
      <c r="C49" s="960"/>
      <c r="D49" s="960"/>
      <c r="E49" s="960"/>
      <c r="F49" s="960"/>
      <c r="G49" s="961"/>
      <c r="H49" s="959"/>
      <c r="I49" s="960"/>
      <c r="J49" s="960"/>
      <c r="K49" s="960"/>
      <c r="L49" s="961"/>
    </row>
    <row r="50" spans="2:12" x14ac:dyDescent="0.3">
      <c r="B50" s="959"/>
      <c r="C50" s="960"/>
      <c r="D50" s="960"/>
      <c r="E50" s="960"/>
      <c r="F50" s="960"/>
      <c r="G50" s="961"/>
      <c r="H50" s="959"/>
      <c r="I50" s="960"/>
      <c r="J50" s="960"/>
      <c r="K50" s="960"/>
      <c r="L50" s="961"/>
    </row>
    <row r="51" spans="2:12" x14ac:dyDescent="0.3">
      <c r="B51" s="959"/>
      <c r="C51" s="960"/>
      <c r="D51" s="960"/>
      <c r="E51" s="960"/>
      <c r="F51" s="960"/>
      <c r="G51" s="961"/>
      <c r="H51" s="959"/>
      <c r="I51" s="960"/>
      <c r="J51" s="960"/>
      <c r="K51" s="960"/>
      <c r="L51" s="961"/>
    </row>
    <row r="52" spans="2:12" x14ac:dyDescent="0.3">
      <c r="B52" s="959"/>
      <c r="C52" s="960"/>
      <c r="D52" s="960"/>
      <c r="E52" s="960"/>
      <c r="F52" s="960"/>
      <c r="G52" s="961"/>
      <c r="H52" s="959"/>
      <c r="I52" s="960"/>
      <c r="J52" s="960"/>
      <c r="K52" s="960"/>
      <c r="L52" s="961"/>
    </row>
    <row r="53" spans="2:12" x14ac:dyDescent="0.3">
      <c r="B53" s="959"/>
      <c r="C53" s="960"/>
      <c r="D53" s="960"/>
      <c r="E53" s="960"/>
      <c r="F53" s="960"/>
      <c r="G53" s="961"/>
      <c r="H53" s="959"/>
      <c r="I53" s="960"/>
      <c r="J53" s="960"/>
      <c r="K53" s="960"/>
      <c r="L53" s="961"/>
    </row>
    <row r="54" spans="2:12" x14ac:dyDescent="0.3">
      <c r="B54" s="959"/>
      <c r="C54" s="960"/>
      <c r="D54" s="960"/>
      <c r="E54" s="960"/>
      <c r="F54" s="960"/>
      <c r="G54" s="961"/>
      <c r="H54" s="959"/>
      <c r="I54" s="960"/>
      <c r="J54" s="960"/>
      <c r="K54" s="960"/>
      <c r="L54" s="961"/>
    </row>
    <row r="55" spans="2:12" x14ac:dyDescent="0.3">
      <c r="B55" s="959"/>
      <c r="C55" s="960"/>
      <c r="D55" s="960"/>
      <c r="E55" s="960"/>
      <c r="F55" s="960"/>
      <c r="G55" s="961"/>
      <c r="H55" s="959"/>
      <c r="I55" s="960"/>
      <c r="J55" s="960"/>
      <c r="K55" s="960"/>
      <c r="L55" s="961"/>
    </row>
    <row r="56" spans="2:12" ht="22.2" customHeight="1" x14ac:dyDescent="0.3">
      <c r="B56" s="962"/>
      <c r="C56" s="963"/>
      <c r="D56" s="963"/>
      <c r="E56" s="963"/>
      <c r="F56" s="963"/>
      <c r="G56" s="964"/>
      <c r="H56" s="1011"/>
      <c r="I56" s="1012"/>
      <c r="J56" s="1012"/>
      <c r="K56" s="1012"/>
      <c r="L56" s="1013"/>
    </row>
    <row r="57" spans="2:12" ht="23.4" customHeight="1" thickBot="1" x14ac:dyDescent="0.35">
      <c r="B57" s="965"/>
      <c r="C57" s="966"/>
      <c r="D57" s="966"/>
      <c r="E57" s="966"/>
      <c r="F57" s="966"/>
      <c r="G57" s="967"/>
      <c r="H57" s="1002"/>
      <c r="I57" s="1003"/>
      <c r="J57" s="1003"/>
      <c r="K57" s="1003"/>
      <c r="L57" s="1004"/>
    </row>
    <row r="58" spans="2:12" s="165" customFormat="1" ht="206.4" customHeight="1" thickBot="1" x14ac:dyDescent="0.35">
      <c r="B58" s="1008"/>
      <c r="C58" s="1009"/>
      <c r="D58" s="1009"/>
      <c r="E58" s="1009"/>
      <c r="F58" s="1009"/>
      <c r="G58" s="1010"/>
      <c r="H58" s="1009"/>
      <c r="I58" s="1009"/>
      <c r="J58" s="1009"/>
      <c r="K58" s="1009"/>
      <c r="L58" s="1010"/>
    </row>
    <row r="59" spans="2:12" s="165" customFormat="1" ht="28.2" customHeight="1" x14ac:dyDescent="0.3">
      <c r="B59" s="962"/>
      <c r="C59" s="963"/>
      <c r="D59" s="963"/>
      <c r="E59" s="963"/>
      <c r="F59" s="963"/>
      <c r="G59" s="964"/>
      <c r="H59" s="968"/>
      <c r="I59" s="969"/>
      <c r="J59" s="969"/>
      <c r="K59" s="969"/>
      <c r="L59" s="970"/>
    </row>
    <row r="60" spans="2:12" s="165" customFormat="1" ht="20.399999999999999" customHeight="1" thickBot="1" x14ac:dyDescent="0.35">
      <c r="B60" s="965"/>
      <c r="C60" s="966"/>
      <c r="D60" s="966"/>
      <c r="E60" s="966"/>
      <c r="F60" s="966"/>
      <c r="G60" s="967"/>
      <c r="H60" s="971"/>
      <c r="I60" s="972"/>
      <c r="J60" s="972"/>
      <c r="K60" s="972"/>
      <c r="L60" s="973"/>
    </row>
    <row r="61" spans="2:12" x14ac:dyDescent="0.3">
      <c r="B61" s="974" t="s">
        <v>690</v>
      </c>
      <c r="C61" s="975"/>
      <c r="D61" s="975"/>
      <c r="E61" s="975"/>
      <c r="F61" s="975"/>
      <c r="G61" s="976"/>
      <c r="H61" s="974" t="s">
        <v>691</v>
      </c>
      <c r="I61" s="975"/>
      <c r="J61" s="975"/>
      <c r="K61" s="975"/>
      <c r="L61" s="976"/>
    </row>
    <row r="62" spans="2:12" x14ac:dyDescent="0.3">
      <c r="B62" s="959"/>
      <c r="C62" s="960"/>
      <c r="D62" s="960"/>
      <c r="E62" s="960"/>
      <c r="F62" s="960"/>
      <c r="G62" s="961"/>
      <c r="H62" s="959"/>
      <c r="I62" s="960"/>
      <c r="J62" s="960"/>
      <c r="K62" s="960"/>
      <c r="L62" s="961"/>
    </row>
    <row r="63" spans="2:12" x14ac:dyDescent="0.3">
      <c r="B63" s="959"/>
      <c r="C63" s="960"/>
      <c r="D63" s="960"/>
      <c r="E63" s="960"/>
      <c r="F63" s="960"/>
      <c r="G63" s="961"/>
      <c r="H63" s="959"/>
      <c r="I63" s="960"/>
      <c r="J63" s="960"/>
      <c r="K63" s="960"/>
      <c r="L63" s="961"/>
    </row>
    <row r="64" spans="2:12" x14ac:dyDescent="0.3">
      <c r="B64" s="959"/>
      <c r="C64" s="960"/>
      <c r="D64" s="960"/>
      <c r="E64" s="960"/>
      <c r="F64" s="960"/>
      <c r="G64" s="961"/>
      <c r="H64" s="959"/>
      <c r="I64" s="960"/>
      <c r="J64" s="960"/>
      <c r="K64" s="960"/>
      <c r="L64" s="961"/>
    </row>
    <row r="65" spans="2:12" x14ac:dyDescent="0.3">
      <c r="B65" s="959"/>
      <c r="C65" s="960"/>
      <c r="D65" s="960"/>
      <c r="E65" s="960"/>
      <c r="F65" s="960"/>
      <c r="G65" s="961"/>
      <c r="H65" s="959"/>
      <c r="I65" s="960"/>
      <c r="J65" s="960"/>
      <c r="K65" s="960"/>
      <c r="L65" s="961"/>
    </row>
    <row r="66" spans="2:12" x14ac:dyDescent="0.3">
      <c r="B66" s="959"/>
      <c r="C66" s="960"/>
      <c r="D66" s="960"/>
      <c r="E66" s="960"/>
      <c r="F66" s="960"/>
      <c r="G66" s="961"/>
      <c r="H66" s="959"/>
      <c r="I66" s="960"/>
      <c r="J66" s="960"/>
      <c r="K66" s="960"/>
      <c r="L66" s="961"/>
    </row>
    <row r="67" spans="2:12" x14ac:dyDescent="0.3">
      <c r="B67" s="959"/>
      <c r="C67" s="960"/>
      <c r="D67" s="960"/>
      <c r="E67" s="960"/>
      <c r="F67" s="960"/>
      <c r="G67" s="961"/>
      <c r="H67" s="959"/>
      <c r="I67" s="960"/>
      <c r="J67" s="960"/>
      <c r="K67" s="960"/>
      <c r="L67" s="961"/>
    </row>
    <row r="68" spans="2:12" x14ac:dyDescent="0.3">
      <c r="B68" s="959"/>
      <c r="C68" s="960"/>
      <c r="D68" s="960"/>
      <c r="E68" s="960"/>
      <c r="F68" s="960"/>
      <c r="G68" s="961"/>
      <c r="H68" s="959"/>
      <c r="I68" s="960"/>
      <c r="J68" s="960"/>
      <c r="K68" s="960"/>
      <c r="L68" s="961"/>
    </row>
    <row r="69" spans="2:12" x14ac:dyDescent="0.3">
      <c r="B69" s="959"/>
      <c r="C69" s="960"/>
      <c r="D69" s="960"/>
      <c r="E69" s="960"/>
      <c r="F69" s="960"/>
      <c r="G69" s="961"/>
      <c r="H69" s="959"/>
      <c r="I69" s="960"/>
      <c r="J69" s="960"/>
      <c r="K69" s="960"/>
      <c r="L69" s="961"/>
    </row>
    <row r="70" spans="2:12" x14ac:dyDescent="0.3">
      <c r="B70" s="959"/>
      <c r="C70" s="960"/>
      <c r="D70" s="960"/>
      <c r="E70" s="960"/>
      <c r="F70" s="960"/>
      <c r="G70" s="961"/>
      <c r="H70" s="959"/>
      <c r="I70" s="960"/>
      <c r="J70" s="960"/>
      <c r="K70" s="960"/>
      <c r="L70" s="961"/>
    </row>
    <row r="71" spans="2:12" x14ac:dyDescent="0.3">
      <c r="B71" s="959"/>
      <c r="C71" s="960"/>
      <c r="D71" s="960"/>
      <c r="E71" s="960"/>
      <c r="F71" s="960"/>
      <c r="G71" s="961"/>
      <c r="H71" s="959"/>
      <c r="I71" s="960"/>
      <c r="J71" s="960"/>
      <c r="K71" s="960"/>
      <c r="L71" s="961"/>
    </row>
    <row r="72" spans="2:12" x14ac:dyDescent="0.3">
      <c r="B72" s="959"/>
      <c r="C72" s="960"/>
      <c r="D72" s="960"/>
      <c r="E72" s="960"/>
      <c r="F72" s="960"/>
      <c r="G72" s="961"/>
      <c r="H72" s="959"/>
      <c r="I72" s="960"/>
      <c r="J72" s="960"/>
      <c r="K72" s="960"/>
      <c r="L72" s="961"/>
    </row>
    <row r="73" spans="2:12" x14ac:dyDescent="0.3">
      <c r="B73" s="959"/>
      <c r="C73" s="960"/>
      <c r="D73" s="960"/>
      <c r="E73" s="960"/>
      <c r="F73" s="960"/>
      <c r="G73" s="961"/>
      <c r="H73" s="959"/>
      <c r="I73" s="960"/>
      <c r="J73" s="960"/>
      <c r="K73" s="960"/>
      <c r="L73" s="961"/>
    </row>
    <row r="74" spans="2:12" x14ac:dyDescent="0.3">
      <c r="B74" s="959"/>
      <c r="C74" s="960"/>
      <c r="D74" s="960"/>
      <c r="E74" s="960"/>
      <c r="F74" s="960"/>
      <c r="G74" s="961"/>
      <c r="H74" s="959"/>
      <c r="I74" s="960"/>
      <c r="J74" s="960"/>
      <c r="K74" s="960"/>
      <c r="L74" s="961"/>
    </row>
    <row r="75" spans="2:12" s="165" customFormat="1" ht="25.95" customHeight="1" x14ac:dyDescent="0.3">
      <c r="B75" s="962"/>
      <c r="C75" s="963"/>
      <c r="D75" s="963"/>
      <c r="E75" s="963"/>
      <c r="F75" s="963"/>
      <c r="G75" s="964"/>
      <c r="H75" s="968"/>
      <c r="I75" s="969"/>
      <c r="J75" s="969"/>
      <c r="K75" s="969"/>
      <c r="L75" s="970"/>
    </row>
    <row r="76" spans="2:12" s="165" customFormat="1" ht="21" customHeight="1" thickBot="1" x14ac:dyDescent="0.35">
      <c r="B76" s="965"/>
      <c r="C76" s="966"/>
      <c r="D76" s="966"/>
      <c r="E76" s="966"/>
      <c r="F76" s="966"/>
      <c r="G76" s="967"/>
      <c r="H76" s="971"/>
      <c r="I76" s="972"/>
      <c r="J76" s="972"/>
      <c r="K76" s="972"/>
      <c r="L76" s="973"/>
    </row>
    <row r="77" spans="2:12" s="165" customFormat="1" ht="15" thickBot="1" x14ac:dyDescent="0.35">
      <c r="B77" s="1005" t="s">
        <v>384</v>
      </c>
      <c r="C77" s="1006"/>
      <c r="D77" s="1006"/>
      <c r="E77" s="1006"/>
      <c r="F77" s="1006"/>
      <c r="G77" s="1006"/>
      <c r="H77" s="1006"/>
      <c r="I77" s="1006"/>
      <c r="J77" s="1006"/>
      <c r="K77" s="1006"/>
      <c r="L77" s="1007"/>
    </row>
    <row r="78" spans="2:12" x14ac:dyDescent="0.3">
      <c r="B78" s="974" t="s">
        <v>690</v>
      </c>
      <c r="C78" s="975"/>
      <c r="D78" s="975"/>
      <c r="E78" s="975"/>
      <c r="F78" s="975"/>
      <c r="G78" s="976"/>
      <c r="H78" s="974" t="s">
        <v>691</v>
      </c>
      <c r="I78" s="975"/>
      <c r="J78" s="975"/>
      <c r="K78" s="975"/>
      <c r="L78" s="976"/>
    </row>
    <row r="79" spans="2:12" x14ac:dyDescent="0.3">
      <c r="B79" s="959"/>
      <c r="C79" s="960"/>
      <c r="D79" s="960"/>
      <c r="E79" s="960"/>
      <c r="F79" s="960"/>
      <c r="G79" s="961"/>
      <c r="H79" s="959"/>
      <c r="I79" s="960"/>
      <c r="J79" s="960"/>
      <c r="K79" s="960"/>
      <c r="L79" s="961"/>
    </row>
    <row r="80" spans="2:12" x14ac:dyDescent="0.3">
      <c r="B80" s="959"/>
      <c r="C80" s="960"/>
      <c r="D80" s="960"/>
      <c r="E80" s="960"/>
      <c r="F80" s="960"/>
      <c r="G80" s="961"/>
      <c r="H80" s="959"/>
      <c r="I80" s="960"/>
      <c r="J80" s="960"/>
      <c r="K80" s="960"/>
      <c r="L80" s="961"/>
    </row>
    <row r="81" spans="2:13" x14ac:dyDescent="0.3">
      <c r="B81" s="959"/>
      <c r="C81" s="960"/>
      <c r="D81" s="960"/>
      <c r="E81" s="960"/>
      <c r="F81" s="960"/>
      <c r="G81" s="961"/>
      <c r="H81" s="959"/>
      <c r="I81" s="960"/>
      <c r="J81" s="960"/>
      <c r="K81" s="960"/>
      <c r="L81" s="961"/>
    </row>
    <row r="82" spans="2:13" x14ac:dyDescent="0.3">
      <c r="B82" s="959"/>
      <c r="C82" s="960"/>
      <c r="D82" s="960"/>
      <c r="E82" s="960"/>
      <c r="F82" s="960"/>
      <c r="G82" s="961"/>
      <c r="H82" s="959"/>
      <c r="I82" s="960"/>
      <c r="J82" s="960"/>
      <c r="K82" s="960"/>
      <c r="L82" s="961"/>
    </row>
    <row r="83" spans="2:13" x14ac:dyDescent="0.3">
      <c r="B83" s="959"/>
      <c r="C83" s="960"/>
      <c r="D83" s="960"/>
      <c r="E83" s="960"/>
      <c r="F83" s="960"/>
      <c r="G83" s="961"/>
      <c r="H83" s="959"/>
      <c r="I83" s="960"/>
      <c r="J83" s="960"/>
      <c r="K83" s="960"/>
      <c r="L83" s="961"/>
    </row>
    <row r="84" spans="2:13" x14ac:dyDescent="0.3">
      <c r="B84" s="959"/>
      <c r="C84" s="960"/>
      <c r="D84" s="960"/>
      <c r="E84" s="960"/>
      <c r="F84" s="960"/>
      <c r="G84" s="961"/>
      <c r="H84" s="959"/>
      <c r="I84" s="960"/>
      <c r="J84" s="960"/>
      <c r="K84" s="960"/>
      <c r="L84" s="961"/>
    </row>
    <row r="85" spans="2:13" x14ac:dyDescent="0.3">
      <c r="B85" s="959"/>
      <c r="C85" s="960"/>
      <c r="D85" s="960"/>
      <c r="E85" s="960"/>
      <c r="F85" s="960"/>
      <c r="G85" s="961"/>
      <c r="H85" s="959"/>
      <c r="I85" s="960"/>
      <c r="J85" s="960"/>
      <c r="K85" s="960"/>
      <c r="L85" s="961"/>
    </row>
    <row r="86" spans="2:13" x14ac:dyDescent="0.3">
      <c r="B86" s="959"/>
      <c r="C86" s="960"/>
      <c r="D86" s="960"/>
      <c r="E86" s="960"/>
      <c r="F86" s="960"/>
      <c r="G86" s="961"/>
      <c r="H86" s="959"/>
      <c r="I86" s="960"/>
      <c r="J86" s="960"/>
      <c r="K86" s="960"/>
      <c r="L86" s="961"/>
    </row>
    <row r="87" spans="2:13" x14ac:dyDescent="0.3">
      <c r="B87" s="959"/>
      <c r="C87" s="960"/>
      <c r="D87" s="960"/>
      <c r="E87" s="960"/>
      <c r="F87" s="960"/>
      <c r="G87" s="961"/>
      <c r="H87" s="959"/>
      <c r="I87" s="960"/>
      <c r="J87" s="960"/>
      <c r="K87" s="960"/>
      <c r="L87" s="961"/>
    </row>
    <row r="88" spans="2:13" x14ac:dyDescent="0.3">
      <c r="B88" s="959"/>
      <c r="C88" s="960"/>
      <c r="D88" s="960"/>
      <c r="E88" s="960"/>
      <c r="F88" s="960"/>
      <c r="G88" s="961"/>
      <c r="H88" s="959"/>
      <c r="I88" s="960"/>
      <c r="J88" s="960"/>
      <c r="K88" s="960"/>
      <c r="L88" s="961"/>
    </row>
    <row r="89" spans="2:13" x14ac:dyDescent="0.3">
      <c r="B89" s="959"/>
      <c r="C89" s="960"/>
      <c r="D89" s="960"/>
      <c r="E89" s="960"/>
      <c r="F89" s="960"/>
      <c r="G89" s="961"/>
      <c r="H89" s="959"/>
      <c r="I89" s="960"/>
      <c r="J89" s="960"/>
      <c r="K89" s="960"/>
      <c r="L89" s="961"/>
    </row>
    <row r="90" spans="2:13" x14ac:dyDescent="0.3">
      <c r="B90" s="959"/>
      <c r="C90" s="960"/>
      <c r="D90" s="960"/>
      <c r="E90" s="960"/>
      <c r="F90" s="960"/>
      <c r="G90" s="961"/>
      <c r="H90" s="959"/>
      <c r="I90" s="960"/>
      <c r="J90" s="960"/>
      <c r="K90" s="960"/>
      <c r="L90" s="961"/>
    </row>
    <row r="91" spans="2:13" x14ac:dyDescent="0.3">
      <c r="B91" s="959"/>
      <c r="C91" s="960"/>
      <c r="D91" s="960"/>
      <c r="E91" s="960"/>
      <c r="F91" s="960"/>
      <c r="G91" s="961"/>
      <c r="H91" s="959"/>
      <c r="I91" s="960"/>
      <c r="J91" s="960"/>
      <c r="K91" s="960"/>
      <c r="L91" s="961"/>
    </row>
    <row r="92" spans="2:13" ht="27" customHeight="1" x14ac:dyDescent="0.3">
      <c r="B92" s="977" t="s">
        <v>927</v>
      </c>
      <c r="C92" s="978"/>
      <c r="D92" s="978"/>
      <c r="E92" s="978"/>
      <c r="F92" s="978"/>
      <c r="G92" s="979"/>
      <c r="H92" s="977" t="s">
        <v>928</v>
      </c>
      <c r="I92" s="978"/>
      <c r="J92" s="978"/>
      <c r="K92" s="978"/>
      <c r="L92" s="978"/>
      <c r="M92" s="979"/>
    </row>
    <row r="93" spans="2:13" ht="17.399999999999999" customHeight="1" thickBot="1" x14ac:dyDescent="0.35">
      <c r="B93" s="980"/>
      <c r="C93" s="981"/>
      <c r="D93" s="981"/>
      <c r="E93" s="981"/>
      <c r="F93" s="981"/>
      <c r="G93" s="982"/>
      <c r="H93" s="980"/>
      <c r="I93" s="981"/>
      <c r="J93" s="981"/>
      <c r="K93" s="981"/>
      <c r="L93" s="981"/>
      <c r="M93" s="982"/>
    </row>
    <row r="94" spans="2:13" x14ac:dyDescent="0.3">
      <c r="B94" s="974" t="s">
        <v>690</v>
      </c>
      <c r="C94" s="975"/>
      <c r="D94" s="975"/>
      <c r="E94" s="975"/>
      <c r="F94" s="975"/>
      <c r="G94" s="976"/>
      <c r="H94" s="974" t="s">
        <v>691</v>
      </c>
      <c r="I94" s="975"/>
      <c r="J94" s="975"/>
      <c r="K94" s="975"/>
      <c r="L94" s="976"/>
    </row>
    <row r="95" spans="2:13" x14ac:dyDescent="0.3">
      <c r="B95" s="959"/>
      <c r="C95" s="960"/>
      <c r="D95" s="960"/>
      <c r="E95" s="960"/>
      <c r="F95" s="960"/>
      <c r="G95" s="961"/>
      <c r="H95" s="959"/>
      <c r="I95" s="960"/>
      <c r="J95" s="960"/>
      <c r="K95" s="960"/>
      <c r="L95" s="961"/>
    </row>
    <row r="96" spans="2:13" x14ac:dyDescent="0.3">
      <c r="B96" s="959"/>
      <c r="C96" s="960"/>
      <c r="D96" s="960"/>
      <c r="E96" s="960"/>
      <c r="F96" s="960"/>
      <c r="G96" s="961"/>
      <c r="H96" s="959"/>
      <c r="I96" s="960"/>
      <c r="J96" s="960"/>
      <c r="K96" s="960"/>
      <c r="L96" s="961"/>
    </row>
    <row r="97" spans="2:13" x14ac:dyDescent="0.3">
      <c r="B97" s="959"/>
      <c r="C97" s="960"/>
      <c r="D97" s="960"/>
      <c r="E97" s="960"/>
      <c r="F97" s="960"/>
      <c r="G97" s="961"/>
      <c r="H97" s="959"/>
      <c r="I97" s="960"/>
      <c r="J97" s="960"/>
      <c r="K97" s="960"/>
      <c r="L97" s="961"/>
    </row>
    <row r="98" spans="2:13" x14ac:dyDescent="0.3">
      <c r="B98" s="959"/>
      <c r="C98" s="960"/>
      <c r="D98" s="960"/>
      <c r="E98" s="960"/>
      <c r="F98" s="960"/>
      <c r="G98" s="961"/>
      <c r="H98" s="959"/>
      <c r="I98" s="960"/>
      <c r="J98" s="960"/>
      <c r="K98" s="960"/>
      <c r="L98" s="961"/>
    </row>
    <row r="99" spans="2:13" x14ac:dyDescent="0.3">
      <c r="B99" s="959"/>
      <c r="C99" s="960"/>
      <c r="D99" s="960"/>
      <c r="E99" s="960"/>
      <c r="F99" s="960"/>
      <c r="G99" s="961"/>
      <c r="H99" s="959"/>
      <c r="I99" s="960"/>
      <c r="J99" s="960"/>
      <c r="K99" s="960"/>
      <c r="L99" s="961"/>
    </row>
    <row r="100" spans="2:13" x14ac:dyDescent="0.3">
      <c r="B100" s="959"/>
      <c r="C100" s="960"/>
      <c r="D100" s="960"/>
      <c r="E100" s="960"/>
      <c r="F100" s="960"/>
      <c r="G100" s="961"/>
      <c r="H100" s="959"/>
      <c r="I100" s="960"/>
      <c r="J100" s="960"/>
      <c r="K100" s="960"/>
      <c r="L100" s="961"/>
    </row>
    <row r="101" spans="2:13" x14ac:dyDescent="0.3">
      <c r="B101" s="959"/>
      <c r="C101" s="960"/>
      <c r="D101" s="960"/>
      <c r="E101" s="960"/>
      <c r="F101" s="960"/>
      <c r="G101" s="961"/>
      <c r="H101" s="959"/>
      <c r="I101" s="960"/>
      <c r="J101" s="960"/>
      <c r="K101" s="960"/>
      <c r="L101" s="961"/>
    </row>
    <row r="102" spans="2:13" x14ac:dyDescent="0.3">
      <c r="B102" s="959"/>
      <c r="C102" s="960"/>
      <c r="D102" s="960"/>
      <c r="E102" s="960"/>
      <c r="F102" s="960"/>
      <c r="G102" s="961"/>
      <c r="H102" s="959"/>
      <c r="I102" s="960"/>
      <c r="J102" s="960"/>
      <c r="K102" s="960"/>
      <c r="L102" s="961"/>
    </row>
    <row r="103" spans="2:13" x14ac:dyDescent="0.3">
      <c r="B103" s="959"/>
      <c r="C103" s="960"/>
      <c r="D103" s="960"/>
      <c r="E103" s="960"/>
      <c r="F103" s="960"/>
      <c r="G103" s="961"/>
      <c r="H103" s="959"/>
      <c r="I103" s="960"/>
      <c r="J103" s="960"/>
      <c r="K103" s="960"/>
      <c r="L103" s="961"/>
    </row>
    <row r="104" spans="2:13" x14ac:dyDescent="0.3">
      <c r="B104" s="959"/>
      <c r="C104" s="960"/>
      <c r="D104" s="960"/>
      <c r="E104" s="960"/>
      <c r="F104" s="960"/>
      <c r="G104" s="961"/>
      <c r="H104" s="959"/>
      <c r="I104" s="960"/>
      <c r="J104" s="960"/>
      <c r="K104" s="960"/>
      <c r="L104" s="961"/>
    </row>
    <row r="105" spans="2:13" x14ac:dyDescent="0.3">
      <c r="B105" s="959"/>
      <c r="C105" s="960"/>
      <c r="D105" s="960"/>
      <c r="E105" s="960"/>
      <c r="F105" s="960"/>
      <c r="G105" s="961"/>
      <c r="H105" s="959"/>
      <c r="I105" s="960"/>
      <c r="J105" s="960"/>
      <c r="K105" s="960"/>
      <c r="L105" s="961"/>
    </row>
    <row r="106" spans="2:13" x14ac:dyDescent="0.3">
      <c r="B106" s="959"/>
      <c r="C106" s="960"/>
      <c r="D106" s="960"/>
      <c r="E106" s="960"/>
      <c r="F106" s="960"/>
      <c r="G106" s="961"/>
      <c r="H106" s="959"/>
      <c r="I106" s="960"/>
      <c r="J106" s="960"/>
      <c r="K106" s="960"/>
      <c r="L106" s="961"/>
    </row>
    <row r="107" spans="2:13" x14ac:dyDescent="0.3">
      <c r="B107" s="959"/>
      <c r="C107" s="960"/>
      <c r="D107" s="960"/>
      <c r="E107" s="960"/>
      <c r="F107" s="960"/>
      <c r="G107" s="961"/>
      <c r="H107" s="959"/>
      <c r="I107" s="960"/>
      <c r="J107" s="960"/>
      <c r="K107" s="960"/>
      <c r="L107" s="961"/>
    </row>
    <row r="108" spans="2:13" ht="31.2" customHeight="1" x14ac:dyDescent="0.3">
      <c r="B108" s="977" t="s">
        <v>929</v>
      </c>
      <c r="C108" s="978"/>
      <c r="D108" s="978"/>
      <c r="E108" s="978"/>
      <c r="F108" s="978"/>
      <c r="G108" s="979"/>
      <c r="H108" s="977" t="s">
        <v>880</v>
      </c>
      <c r="I108" s="978"/>
      <c r="J108" s="978"/>
      <c r="K108" s="978"/>
      <c r="L108" s="978"/>
      <c r="M108" s="979"/>
    </row>
    <row r="109" spans="2:13" ht="18.600000000000001" customHeight="1" x14ac:dyDescent="0.3">
      <c r="B109" s="980"/>
      <c r="C109" s="981"/>
      <c r="D109" s="981"/>
      <c r="E109" s="981"/>
      <c r="F109" s="981"/>
      <c r="G109" s="982"/>
      <c r="H109" s="980"/>
      <c r="I109" s="981"/>
      <c r="J109" s="981"/>
      <c r="K109" s="981"/>
      <c r="L109" s="981"/>
      <c r="M109" s="982"/>
    </row>
  </sheetData>
  <mergeCells count="46">
    <mergeCell ref="B40:G41"/>
    <mergeCell ref="H40:L41"/>
    <mergeCell ref="B42:G55"/>
    <mergeCell ref="H42:L55"/>
    <mergeCell ref="B56:G57"/>
    <mergeCell ref="H56:L57"/>
    <mergeCell ref="B61:G74"/>
    <mergeCell ref="H61:L74"/>
    <mergeCell ref="B77:L77"/>
    <mergeCell ref="B58:G58"/>
    <mergeCell ref="H58:L58"/>
    <mergeCell ref="B59:G60"/>
    <mergeCell ref="H59:L60"/>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1:D6"/>
    <mergeCell ref="E1:J3"/>
    <mergeCell ref="K1:L5"/>
    <mergeCell ref="E4:J4"/>
    <mergeCell ref="E5:H5"/>
    <mergeCell ref="I5:I6"/>
    <mergeCell ref="J5:J6"/>
    <mergeCell ref="K6:L6"/>
    <mergeCell ref="B94:G107"/>
    <mergeCell ref="H94:L107"/>
    <mergeCell ref="B108:G109"/>
    <mergeCell ref="B75:G76"/>
    <mergeCell ref="H75:L76"/>
    <mergeCell ref="B78:G91"/>
    <mergeCell ref="H78:L91"/>
    <mergeCell ref="B92:G93"/>
    <mergeCell ref="H92:M93"/>
    <mergeCell ref="H108:M109"/>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DF4CF7-A168-4F28-83D2-8F8D1FEFB76F}">
  <dimension ref="B1:N135"/>
  <sheetViews>
    <sheetView zoomScaleNormal="100" zoomScaleSheetLayoutView="100" zoomScalePageLayoutView="110" workbookViewId="0">
      <selection activeCell="G7" sqref="G7:H7"/>
    </sheetView>
  </sheetViews>
  <sheetFormatPr baseColWidth="10" defaultColWidth="11.44140625" defaultRowHeight="14.4" x14ac:dyDescent="0.3"/>
  <cols>
    <col min="1" max="1" width="3.6640625" style="165" customWidth="1"/>
    <col min="2" max="2" width="4.6640625" style="165" customWidth="1"/>
    <col min="3" max="3" width="8.33203125" style="165" customWidth="1"/>
    <col min="4" max="4" width="8" style="165" customWidth="1"/>
    <col min="5" max="5" width="11.44140625" style="165"/>
    <col min="6" max="6" width="11.88671875" style="165" customWidth="1"/>
    <col min="7" max="7" width="9.5546875" style="165" customWidth="1"/>
    <col min="8" max="8" width="12" style="165" customWidth="1"/>
    <col min="9" max="9" width="13.88671875" style="165" bestFit="1" customWidth="1"/>
    <col min="10" max="10" width="13" style="165" customWidth="1"/>
    <col min="11" max="11" width="13.44140625" style="165" customWidth="1"/>
    <col min="12" max="12" width="6.88671875" style="165" customWidth="1"/>
    <col min="13" max="16384" width="11.44140625" style="165"/>
  </cols>
  <sheetData>
    <row r="1" spans="2:12" x14ac:dyDescent="0.3">
      <c r="B1" s="938"/>
      <c r="C1" s="939"/>
      <c r="D1" s="940"/>
      <c r="E1" s="944" t="s">
        <v>390</v>
      </c>
      <c r="F1" s="944"/>
      <c r="G1" s="944"/>
      <c r="H1" s="944"/>
      <c r="I1" s="944"/>
      <c r="J1" s="944"/>
      <c r="K1" s="946"/>
      <c r="L1" s="947"/>
    </row>
    <row r="2" spans="2:12" ht="1.5" customHeight="1" x14ac:dyDescent="0.3">
      <c r="B2" s="941"/>
      <c r="C2" s="942"/>
      <c r="D2" s="943"/>
      <c r="E2" s="945"/>
      <c r="F2" s="945"/>
      <c r="G2" s="945"/>
      <c r="H2" s="945"/>
      <c r="I2" s="945"/>
      <c r="J2" s="945"/>
      <c r="K2" s="948"/>
      <c r="L2" s="949"/>
    </row>
    <row r="3" spans="2:12" ht="3.75" customHeight="1" x14ac:dyDescent="0.3">
      <c r="B3" s="941"/>
      <c r="C3" s="942"/>
      <c r="D3" s="943"/>
      <c r="E3" s="945"/>
      <c r="F3" s="945"/>
      <c r="G3" s="945"/>
      <c r="H3" s="945"/>
      <c r="I3" s="945"/>
      <c r="J3" s="945"/>
      <c r="K3" s="948"/>
      <c r="L3" s="949"/>
    </row>
    <row r="4" spans="2:12" ht="20.25" customHeight="1" x14ac:dyDescent="0.3">
      <c r="B4" s="941"/>
      <c r="C4" s="942"/>
      <c r="D4" s="943"/>
      <c r="E4" s="950" t="s">
        <v>484</v>
      </c>
      <c r="F4" s="950"/>
      <c r="G4" s="950"/>
      <c r="H4" s="950"/>
      <c r="I4" s="950"/>
      <c r="J4" s="950"/>
      <c r="K4" s="948"/>
      <c r="L4" s="949"/>
    </row>
    <row r="5" spans="2:12" ht="4.5" customHeight="1" x14ac:dyDescent="0.3">
      <c r="B5" s="941"/>
      <c r="C5" s="942"/>
      <c r="D5" s="943"/>
      <c r="E5" s="951"/>
      <c r="F5" s="951"/>
      <c r="G5" s="951"/>
      <c r="H5" s="951"/>
      <c r="I5" s="952" t="s">
        <v>459</v>
      </c>
      <c r="J5" s="953"/>
      <c r="K5" s="948"/>
      <c r="L5" s="949"/>
    </row>
    <row r="6" spans="2:12" ht="24.9" customHeight="1" x14ac:dyDescent="0.3">
      <c r="B6" s="941"/>
      <c r="C6" s="942"/>
      <c r="D6" s="943"/>
      <c r="E6" s="167" t="s">
        <v>457</v>
      </c>
      <c r="F6" s="168">
        <v>43923</v>
      </c>
      <c r="G6" s="169" t="s">
        <v>458</v>
      </c>
      <c r="H6" s="168">
        <v>43929</v>
      </c>
      <c r="I6" s="952"/>
      <c r="J6" s="953"/>
      <c r="K6" s="954"/>
      <c r="L6" s="955"/>
    </row>
    <row r="7" spans="2:12" ht="24.9" customHeight="1" x14ac:dyDescent="0.3">
      <c r="B7" s="956" t="s">
        <v>392</v>
      </c>
      <c r="C7" s="956"/>
      <c r="D7" s="956"/>
      <c r="E7" s="956" t="s">
        <v>109</v>
      </c>
      <c r="F7" s="956"/>
      <c r="G7" s="956" t="s">
        <v>110</v>
      </c>
      <c r="H7" s="956"/>
      <c r="I7" s="240" t="s">
        <v>4</v>
      </c>
      <c r="J7" s="240" t="s">
        <v>2</v>
      </c>
      <c r="K7" s="957" t="s">
        <v>0</v>
      </c>
      <c r="L7" s="957"/>
    </row>
    <row r="8" spans="2:12" ht="24.9" customHeight="1" x14ac:dyDescent="0.3">
      <c r="B8" s="958" t="s">
        <v>395</v>
      </c>
      <c r="C8" s="958"/>
      <c r="D8" s="958"/>
      <c r="E8" s="956" t="s">
        <v>396</v>
      </c>
      <c r="F8" s="956"/>
      <c r="G8" s="956" t="s">
        <v>396</v>
      </c>
      <c r="H8" s="956"/>
      <c r="I8" s="170">
        <v>41944</v>
      </c>
      <c r="J8" s="240">
        <v>1</v>
      </c>
      <c r="K8" s="957" t="s">
        <v>460</v>
      </c>
      <c r="L8" s="957"/>
    </row>
    <row r="9" spans="2:12" ht="18.75" customHeight="1" x14ac:dyDescent="0.3">
      <c r="B9" s="1017" t="s">
        <v>385</v>
      </c>
      <c r="C9" s="1018"/>
      <c r="D9" s="1018"/>
      <c r="E9" s="1018"/>
      <c r="F9" s="1018"/>
      <c r="G9" s="1018"/>
      <c r="H9" s="1018"/>
      <c r="I9" s="1018"/>
      <c r="J9" s="1018"/>
      <c r="K9" s="1018"/>
      <c r="L9" s="1019"/>
    </row>
    <row r="10" spans="2:12" ht="15.75" customHeight="1" x14ac:dyDescent="0.3">
      <c r="B10" s="959"/>
      <c r="C10" s="960"/>
      <c r="D10" s="960"/>
      <c r="E10" s="960"/>
      <c r="F10" s="960"/>
      <c r="G10" s="961"/>
      <c r="H10" s="959"/>
      <c r="I10" s="960"/>
      <c r="J10" s="960"/>
      <c r="K10" s="960"/>
      <c r="L10" s="961"/>
    </row>
    <row r="11" spans="2:12" ht="15" customHeight="1" x14ac:dyDescent="0.3">
      <c r="B11" s="959"/>
      <c r="C11" s="960"/>
      <c r="D11" s="960"/>
      <c r="E11" s="960"/>
      <c r="F11" s="960"/>
      <c r="G11" s="961"/>
      <c r="H11" s="959"/>
      <c r="I11" s="960"/>
      <c r="J11" s="960"/>
      <c r="K11" s="960"/>
      <c r="L11" s="961"/>
    </row>
    <row r="12" spans="2:12" ht="15" customHeight="1" x14ac:dyDescent="0.3">
      <c r="B12" s="959"/>
      <c r="C12" s="960"/>
      <c r="D12" s="960"/>
      <c r="E12" s="960"/>
      <c r="F12" s="960"/>
      <c r="G12" s="961"/>
      <c r="H12" s="959"/>
      <c r="I12" s="960"/>
      <c r="J12" s="960"/>
      <c r="K12" s="960"/>
      <c r="L12" s="961"/>
    </row>
    <row r="13" spans="2:12" ht="15" customHeight="1" x14ac:dyDescent="0.3">
      <c r="B13" s="959"/>
      <c r="C13" s="960"/>
      <c r="D13" s="960"/>
      <c r="E13" s="960"/>
      <c r="F13" s="960"/>
      <c r="G13" s="961"/>
      <c r="H13" s="959"/>
      <c r="I13" s="960"/>
      <c r="J13" s="960"/>
      <c r="K13" s="960"/>
      <c r="L13" s="961"/>
    </row>
    <row r="14" spans="2:12" ht="15" customHeight="1" x14ac:dyDescent="0.3">
      <c r="B14" s="959"/>
      <c r="C14" s="960"/>
      <c r="D14" s="960"/>
      <c r="E14" s="960"/>
      <c r="F14" s="960"/>
      <c r="G14" s="961"/>
      <c r="H14" s="959"/>
      <c r="I14" s="960"/>
      <c r="J14" s="960"/>
      <c r="K14" s="960"/>
      <c r="L14" s="961"/>
    </row>
    <row r="15" spans="2:12" ht="15" customHeight="1" x14ac:dyDescent="0.3">
      <c r="B15" s="959"/>
      <c r="C15" s="960"/>
      <c r="D15" s="960"/>
      <c r="E15" s="960"/>
      <c r="F15" s="960"/>
      <c r="G15" s="961"/>
      <c r="H15" s="959"/>
      <c r="I15" s="960"/>
      <c r="J15" s="960"/>
      <c r="K15" s="960"/>
      <c r="L15" s="961"/>
    </row>
    <row r="16" spans="2:12" ht="15" customHeight="1" x14ac:dyDescent="0.3">
      <c r="B16" s="959"/>
      <c r="C16" s="960"/>
      <c r="D16" s="960"/>
      <c r="E16" s="960"/>
      <c r="F16" s="960"/>
      <c r="G16" s="961"/>
      <c r="H16" s="959"/>
      <c r="I16" s="960"/>
      <c r="J16" s="960"/>
      <c r="K16" s="960"/>
      <c r="L16" s="961"/>
    </row>
    <row r="17" spans="2:12" ht="15" customHeight="1" x14ac:dyDescent="0.3">
      <c r="B17" s="959"/>
      <c r="C17" s="960"/>
      <c r="D17" s="960"/>
      <c r="E17" s="960"/>
      <c r="F17" s="960"/>
      <c r="G17" s="961"/>
      <c r="H17" s="959"/>
      <c r="I17" s="960"/>
      <c r="J17" s="960"/>
      <c r="K17" s="960"/>
      <c r="L17" s="961"/>
    </row>
    <row r="18" spans="2:12" ht="15" customHeight="1" x14ac:dyDescent="0.3">
      <c r="B18" s="959"/>
      <c r="C18" s="960"/>
      <c r="D18" s="960"/>
      <c r="E18" s="960"/>
      <c r="F18" s="960"/>
      <c r="G18" s="961"/>
      <c r="H18" s="959"/>
      <c r="I18" s="960"/>
      <c r="J18" s="960"/>
      <c r="K18" s="960"/>
      <c r="L18" s="961"/>
    </row>
    <row r="19" spans="2:12" ht="15" customHeight="1" x14ac:dyDescent="0.3">
      <c r="B19" s="959"/>
      <c r="C19" s="960"/>
      <c r="D19" s="960"/>
      <c r="E19" s="960"/>
      <c r="F19" s="960"/>
      <c r="G19" s="961"/>
      <c r="H19" s="959"/>
      <c r="I19" s="960"/>
      <c r="J19" s="960"/>
      <c r="K19" s="960"/>
      <c r="L19" s="961"/>
    </row>
    <row r="20" spans="2:12" ht="15" customHeight="1" x14ac:dyDescent="0.3">
      <c r="B20" s="959"/>
      <c r="C20" s="960"/>
      <c r="D20" s="960"/>
      <c r="E20" s="960"/>
      <c r="F20" s="960"/>
      <c r="G20" s="961"/>
      <c r="H20" s="959"/>
      <c r="I20" s="960"/>
      <c r="J20" s="960"/>
      <c r="K20" s="960"/>
      <c r="L20" s="961"/>
    </row>
    <row r="21" spans="2:12" ht="15" customHeight="1" x14ac:dyDescent="0.3">
      <c r="B21" s="959"/>
      <c r="C21" s="960"/>
      <c r="D21" s="960"/>
      <c r="E21" s="960"/>
      <c r="F21" s="960"/>
      <c r="G21" s="961"/>
      <c r="H21" s="959"/>
      <c r="I21" s="960"/>
      <c r="J21" s="960"/>
      <c r="K21" s="960"/>
      <c r="L21" s="961"/>
    </row>
    <row r="22" spans="2:12" ht="15" customHeight="1" x14ac:dyDescent="0.3">
      <c r="B22" s="959"/>
      <c r="C22" s="960"/>
      <c r="D22" s="960"/>
      <c r="E22" s="960"/>
      <c r="F22" s="960"/>
      <c r="G22" s="961"/>
      <c r="H22" s="959"/>
      <c r="I22" s="960"/>
      <c r="J22" s="960"/>
      <c r="K22" s="960"/>
      <c r="L22" s="961"/>
    </row>
    <row r="23" spans="2:12" ht="15" customHeight="1" thickBot="1" x14ac:dyDescent="0.35">
      <c r="B23" s="959"/>
      <c r="C23" s="960"/>
      <c r="D23" s="960"/>
      <c r="E23" s="960"/>
      <c r="F23" s="960"/>
      <c r="G23" s="961"/>
      <c r="H23" s="959"/>
      <c r="I23" s="960"/>
      <c r="J23" s="960"/>
      <c r="K23" s="960"/>
      <c r="L23" s="961"/>
    </row>
    <row r="24" spans="2:12" ht="15" customHeight="1" x14ac:dyDescent="0.3">
      <c r="B24" s="1020" t="s">
        <v>1067</v>
      </c>
      <c r="C24" s="1021"/>
      <c r="D24" s="1021"/>
      <c r="E24" s="1021"/>
      <c r="F24" s="1021"/>
      <c r="G24" s="1022"/>
      <c r="H24" s="1026" t="s">
        <v>1066</v>
      </c>
      <c r="I24" s="1027"/>
      <c r="J24" s="1027"/>
      <c r="K24" s="1027"/>
      <c r="L24" s="1028"/>
    </row>
    <row r="25" spans="2:12" ht="38.25" customHeight="1" thickBot="1" x14ac:dyDescent="0.35">
      <c r="B25" s="1023"/>
      <c r="C25" s="1024"/>
      <c r="D25" s="1024"/>
      <c r="E25" s="1024"/>
      <c r="F25" s="1024"/>
      <c r="G25" s="1025"/>
      <c r="H25" s="1029"/>
      <c r="I25" s="1030"/>
      <c r="J25" s="1030"/>
      <c r="K25" s="1030"/>
      <c r="L25" s="1031"/>
    </row>
    <row r="26" spans="2:12" ht="15.75" customHeight="1" x14ac:dyDescent="0.3">
      <c r="B26" s="959"/>
      <c r="C26" s="960"/>
      <c r="D26" s="960"/>
      <c r="E26" s="960"/>
      <c r="F26" s="960"/>
      <c r="G26" s="961"/>
      <c r="H26" s="959"/>
      <c r="I26" s="960"/>
      <c r="J26" s="960"/>
      <c r="K26" s="960"/>
      <c r="L26" s="961"/>
    </row>
    <row r="27" spans="2:12" x14ac:dyDescent="0.3">
      <c r="B27" s="959"/>
      <c r="C27" s="960"/>
      <c r="D27" s="960"/>
      <c r="E27" s="960"/>
      <c r="F27" s="960"/>
      <c r="G27" s="961"/>
      <c r="H27" s="959"/>
      <c r="I27" s="960"/>
      <c r="J27" s="960"/>
      <c r="K27" s="960"/>
      <c r="L27" s="961"/>
    </row>
    <row r="28" spans="2:12" x14ac:dyDescent="0.3">
      <c r="B28" s="959"/>
      <c r="C28" s="960"/>
      <c r="D28" s="960"/>
      <c r="E28" s="960"/>
      <c r="F28" s="960"/>
      <c r="G28" s="961"/>
      <c r="H28" s="959"/>
      <c r="I28" s="960"/>
      <c r="J28" s="960"/>
      <c r="K28" s="960"/>
      <c r="L28" s="961"/>
    </row>
    <row r="29" spans="2:12" x14ac:dyDescent="0.3">
      <c r="B29" s="959"/>
      <c r="C29" s="960"/>
      <c r="D29" s="960"/>
      <c r="E29" s="960"/>
      <c r="F29" s="960"/>
      <c r="G29" s="961"/>
      <c r="H29" s="959"/>
      <c r="I29" s="960"/>
      <c r="J29" s="960"/>
      <c r="K29" s="960"/>
      <c r="L29" s="961"/>
    </row>
    <row r="30" spans="2:12" x14ac:dyDescent="0.3">
      <c r="B30" s="959"/>
      <c r="C30" s="960"/>
      <c r="D30" s="960"/>
      <c r="E30" s="960"/>
      <c r="F30" s="960"/>
      <c r="G30" s="961"/>
      <c r="H30" s="959"/>
      <c r="I30" s="960"/>
      <c r="J30" s="960"/>
      <c r="K30" s="960"/>
      <c r="L30" s="961"/>
    </row>
    <row r="31" spans="2:12" x14ac:dyDescent="0.3">
      <c r="B31" s="959"/>
      <c r="C31" s="960"/>
      <c r="D31" s="960"/>
      <c r="E31" s="960"/>
      <c r="F31" s="960"/>
      <c r="G31" s="961"/>
      <c r="H31" s="959"/>
      <c r="I31" s="960"/>
      <c r="J31" s="960"/>
      <c r="K31" s="960"/>
      <c r="L31" s="961"/>
    </row>
    <row r="32" spans="2:12" x14ac:dyDescent="0.3">
      <c r="B32" s="959"/>
      <c r="C32" s="960"/>
      <c r="D32" s="960"/>
      <c r="E32" s="960"/>
      <c r="F32" s="960"/>
      <c r="G32" s="961"/>
      <c r="H32" s="959"/>
      <c r="I32" s="960"/>
      <c r="J32" s="960"/>
      <c r="K32" s="960"/>
      <c r="L32" s="961"/>
    </row>
    <row r="33" spans="2:14" x14ac:dyDescent="0.3">
      <c r="B33" s="959"/>
      <c r="C33" s="960"/>
      <c r="D33" s="960"/>
      <c r="E33" s="960"/>
      <c r="F33" s="960"/>
      <c r="G33" s="961"/>
      <c r="H33" s="959"/>
      <c r="I33" s="960"/>
      <c r="J33" s="960"/>
      <c r="K33" s="960"/>
      <c r="L33" s="961"/>
    </row>
    <row r="34" spans="2:14" x14ac:dyDescent="0.3">
      <c r="B34" s="959"/>
      <c r="C34" s="960"/>
      <c r="D34" s="960"/>
      <c r="E34" s="960"/>
      <c r="F34" s="960"/>
      <c r="G34" s="961"/>
      <c r="H34" s="959"/>
      <c r="I34" s="960"/>
      <c r="J34" s="960"/>
      <c r="K34" s="960"/>
      <c r="L34" s="961"/>
    </row>
    <row r="35" spans="2:14" x14ac:dyDescent="0.3">
      <c r="B35" s="959"/>
      <c r="C35" s="960"/>
      <c r="D35" s="960"/>
      <c r="E35" s="960"/>
      <c r="F35" s="960"/>
      <c r="G35" s="961"/>
      <c r="H35" s="959"/>
      <c r="I35" s="960"/>
      <c r="J35" s="960"/>
      <c r="K35" s="960"/>
      <c r="L35" s="961"/>
      <c r="N35" s="54"/>
    </row>
    <row r="36" spans="2:14" x14ac:dyDescent="0.3">
      <c r="B36" s="959"/>
      <c r="C36" s="960"/>
      <c r="D36" s="960"/>
      <c r="E36" s="960"/>
      <c r="F36" s="960"/>
      <c r="G36" s="961"/>
      <c r="H36" s="959"/>
      <c r="I36" s="960"/>
      <c r="J36" s="960"/>
      <c r="K36" s="960"/>
      <c r="L36" s="961"/>
    </row>
    <row r="37" spans="2:14" x14ac:dyDescent="0.3">
      <c r="B37" s="959"/>
      <c r="C37" s="960"/>
      <c r="D37" s="960"/>
      <c r="E37" s="960"/>
      <c r="F37" s="960"/>
      <c r="G37" s="961"/>
      <c r="H37" s="959"/>
      <c r="I37" s="960"/>
      <c r="J37" s="960"/>
      <c r="K37" s="960"/>
      <c r="L37" s="961"/>
    </row>
    <row r="38" spans="2:14" x14ac:dyDescent="0.3">
      <c r="B38" s="959"/>
      <c r="C38" s="960"/>
      <c r="D38" s="960"/>
      <c r="E38" s="960"/>
      <c r="F38" s="960"/>
      <c r="G38" s="961"/>
      <c r="H38" s="959"/>
      <c r="I38" s="960"/>
      <c r="J38" s="960"/>
      <c r="K38" s="960"/>
      <c r="L38" s="961"/>
    </row>
    <row r="39" spans="2:14" ht="15" thickBot="1" x14ac:dyDescent="0.35">
      <c r="B39" s="959"/>
      <c r="C39" s="960"/>
      <c r="D39" s="960"/>
      <c r="E39" s="960"/>
      <c r="F39" s="960"/>
      <c r="G39" s="961"/>
      <c r="H39" s="959"/>
      <c r="I39" s="960"/>
      <c r="J39" s="960"/>
      <c r="K39" s="960"/>
      <c r="L39" s="961"/>
    </row>
    <row r="40" spans="2:14" ht="15" customHeight="1" x14ac:dyDescent="0.3">
      <c r="B40" s="1026" t="s">
        <v>1065</v>
      </c>
      <c r="C40" s="1027"/>
      <c r="D40" s="1027"/>
      <c r="E40" s="1027"/>
      <c r="F40" s="1027"/>
      <c r="G40" s="1028"/>
      <c r="H40" s="1032" t="s">
        <v>1064</v>
      </c>
      <c r="I40" s="1033"/>
      <c r="J40" s="1033"/>
      <c r="K40" s="1033"/>
      <c r="L40" s="1034"/>
    </row>
    <row r="41" spans="2:14" ht="45" customHeight="1" thickBot="1" x14ac:dyDescent="0.35">
      <c r="B41" s="1029"/>
      <c r="C41" s="1030"/>
      <c r="D41" s="1030"/>
      <c r="E41" s="1030"/>
      <c r="F41" s="1030"/>
      <c r="G41" s="1031"/>
      <c r="H41" s="1035"/>
      <c r="I41" s="1036"/>
      <c r="J41" s="1036"/>
      <c r="K41" s="1036"/>
      <c r="L41" s="1037"/>
    </row>
    <row r="42" spans="2:14" ht="22.5" customHeight="1" x14ac:dyDescent="0.3">
      <c r="B42" s="1017" t="s">
        <v>384</v>
      </c>
      <c r="C42" s="1018"/>
      <c r="D42" s="1018"/>
      <c r="E42" s="1018"/>
      <c r="F42" s="1018"/>
      <c r="G42" s="1018"/>
      <c r="H42" s="1018"/>
      <c r="I42" s="1018"/>
      <c r="J42" s="1018"/>
      <c r="K42" s="1018"/>
      <c r="L42" s="1019"/>
    </row>
    <row r="43" spans="2:14" x14ac:dyDescent="0.3">
      <c r="B43" s="959"/>
      <c r="C43" s="960"/>
      <c r="D43" s="960"/>
      <c r="E43" s="960"/>
      <c r="F43" s="960"/>
      <c r="G43" s="961"/>
      <c r="H43" s="959"/>
      <c r="I43" s="960"/>
      <c r="J43" s="960"/>
      <c r="K43" s="960"/>
      <c r="L43" s="961"/>
    </row>
    <row r="44" spans="2:14" x14ac:dyDescent="0.3">
      <c r="B44" s="959"/>
      <c r="C44" s="960"/>
      <c r="D44" s="960"/>
      <c r="E44" s="960"/>
      <c r="F44" s="960"/>
      <c r="G44" s="961"/>
      <c r="H44" s="959"/>
      <c r="I44" s="960"/>
      <c r="J44" s="960"/>
      <c r="K44" s="960"/>
      <c r="L44" s="961"/>
    </row>
    <row r="45" spans="2:14" x14ac:dyDescent="0.3">
      <c r="B45" s="959"/>
      <c r="C45" s="960"/>
      <c r="D45" s="960"/>
      <c r="E45" s="960"/>
      <c r="F45" s="960"/>
      <c r="G45" s="961"/>
      <c r="H45" s="959"/>
      <c r="I45" s="960"/>
      <c r="J45" s="960"/>
      <c r="K45" s="960"/>
      <c r="L45" s="961"/>
    </row>
    <row r="46" spans="2:14" x14ac:dyDescent="0.3">
      <c r="B46" s="959"/>
      <c r="C46" s="960"/>
      <c r="D46" s="960"/>
      <c r="E46" s="960"/>
      <c r="F46" s="960"/>
      <c r="G46" s="961"/>
      <c r="H46" s="959"/>
      <c r="I46" s="960"/>
      <c r="J46" s="960"/>
      <c r="K46" s="960"/>
      <c r="L46" s="961"/>
    </row>
    <row r="47" spans="2:14" x14ac:dyDescent="0.3">
      <c r="B47" s="959"/>
      <c r="C47" s="960"/>
      <c r="D47" s="960"/>
      <c r="E47" s="960"/>
      <c r="F47" s="960"/>
      <c r="G47" s="961"/>
      <c r="H47" s="959"/>
      <c r="I47" s="960"/>
      <c r="J47" s="960"/>
      <c r="K47" s="960"/>
      <c r="L47" s="961"/>
    </row>
    <row r="48" spans="2:14" x14ac:dyDescent="0.3">
      <c r="B48" s="959"/>
      <c r="C48" s="960"/>
      <c r="D48" s="960"/>
      <c r="E48" s="960"/>
      <c r="F48" s="960"/>
      <c r="G48" s="961"/>
      <c r="H48" s="959"/>
      <c r="I48" s="960"/>
      <c r="J48" s="960"/>
      <c r="K48" s="960"/>
      <c r="L48" s="961"/>
    </row>
    <row r="49" spans="2:12" x14ac:dyDescent="0.3">
      <c r="B49" s="959"/>
      <c r="C49" s="960"/>
      <c r="D49" s="960"/>
      <c r="E49" s="960"/>
      <c r="F49" s="960"/>
      <c r="G49" s="961"/>
      <c r="H49" s="959"/>
      <c r="I49" s="960"/>
      <c r="J49" s="960"/>
      <c r="K49" s="960"/>
      <c r="L49" s="961"/>
    </row>
    <row r="50" spans="2:12" x14ac:dyDescent="0.3">
      <c r="B50" s="959"/>
      <c r="C50" s="960"/>
      <c r="D50" s="960"/>
      <c r="E50" s="960"/>
      <c r="F50" s="960"/>
      <c r="G50" s="961"/>
      <c r="H50" s="959"/>
      <c r="I50" s="960"/>
      <c r="J50" s="960"/>
      <c r="K50" s="960"/>
      <c r="L50" s="961"/>
    </row>
    <row r="51" spans="2:12" x14ac:dyDescent="0.3">
      <c r="B51" s="959"/>
      <c r="C51" s="960"/>
      <c r="D51" s="960"/>
      <c r="E51" s="960"/>
      <c r="F51" s="960"/>
      <c r="G51" s="961"/>
      <c r="H51" s="959"/>
      <c r="I51" s="960"/>
      <c r="J51" s="960"/>
      <c r="K51" s="960"/>
      <c r="L51" s="961"/>
    </row>
    <row r="52" spans="2:12" x14ac:dyDescent="0.3">
      <c r="B52" s="959"/>
      <c r="C52" s="960"/>
      <c r="D52" s="960"/>
      <c r="E52" s="960"/>
      <c r="F52" s="960"/>
      <c r="G52" s="961"/>
      <c r="H52" s="959"/>
      <c r="I52" s="960"/>
      <c r="J52" s="960"/>
      <c r="K52" s="960"/>
      <c r="L52" s="961"/>
    </row>
    <row r="53" spans="2:12" x14ac:dyDescent="0.3">
      <c r="B53" s="959"/>
      <c r="C53" s="960"/>
      <c r="D53" s="960"/>
      <c r="E53" s="960"/>
      <c r="F53" s="960"/>
      <c r="G53" s="961"/>
      <c r="H53" s="959"/>
      <c r="I53" s="960"/>
      <c r="J53" s="960"/>
      <c r="K53" s="960"/>
      <c r="L53" s="961"/>
    </row>
    <row r="54" spans="2:12" x14ac:dyDescent="0.3">
      <c r="B54" s="959"/>
      <c r="C54" s="960"/>
      <c r="D54" s="960"/>
      <c r="E54" s="960"/>
      <c r="F54" s="960"/>
      <c r="G54" s="961"/>
      <c r="H54" s="959"/>
      <c r="I54" s="960"/>
      <c r="J54" s="960"/>
      <c r="K54" s="960"/>
      <c r="L54" s="961"/>
    </row>
    <row r="55" spans="2:12" x14ac:dyDescent="0.3">
      <c r="B55" s="959"/>
      <c r="C55" s="960"/>
      <c r="D55" s="960"/>
      <c r="E55" s="960"/>
      <c r="F55" s="960"/>
      <c r="G55" s="961"/>
      <c r="H55" s="959"/>
      <c r="I55" s="960"/>
      <c r="J55" s="960"/>
      <c r="K55" s="960"/>
      <c r="L55" s="961"/>
    </row>
    <row r="56" spans="2:12" ht="15" thickBot="1" x14ac:dyDescent="0.35">
      <c r="B56" s="959"/>
      <c r="C56" s="960"/>
      <c r="D56" s="960"/>
      <c r="E56" s="960"/>
      <c r="F56" s="960"/>
      <c r="G56" s="961"/>
      <c r="H56" s="959"/>
      <c r="I56" s="960"/>
      <c r="J56" s="960"/>
      <c r="K56" s="960"/>
      <c r="L56" s="961"/>
    </row>
    <row r="57" spans="2:12" ht="15" customHeight="1" x14ac:dyDescent="0.3">
      <c r="B57" s="1026" t="s">
        <v>1063</v>
      </c>
      <c r="C57" s="1027"/>
      <c r="D57" s="1027"/>
      <c r="E57" s="1027"/>
      <c r="F57" s="1027"/>
      <c r="G57" s="1028"/>
      <c r="H57" s="1026" t="s">
        <v>1062</v>
      </c>
      <c r="I57" s="1027"/>
      <c r="J57" s="1027"/>
      <c r="K57" s="1027"/>
      <c r="L57" s="1028"/>
    </row>
    <row r="58" spans="2:12" ht="37.5" customHeight="1" thickBot="1" x14ac:dyDescent="0.35">
      <c r="B58" s="1029"/>
      <c r="C58" s="1030"/>
      <c r="D58" s="1030"/>
      <c r="E58" s="1030"/>
      <c r="F58" s="1030"/>
      <c r="G58" s="1031"/>
      <c r="H58" s="1029"/>
      <c r="I58" s="1030"/>
      <c r="J58" s="1030"/>
      <c r="K58" s="1030"/>
      <c r="L58" s="1031"/>
    </row>
    <row r="59" spans="2:12" x14ac:dyDescent="0.3">
      <c r="B59" s="959"/>
      <c r="C59" s="960"/>
      <c r="D59" s="960"/>
      <c r="E59" s="960"/>
      <c r="F59" s="960"/>
      <c r="G59" s="961"/>
      <c r="H59" s="959"/>
      <c r="I59" s="960"/>
      <c r="J59" s="960"/>
      <c r="K59" s="960"/>
      <c r="L59" s="961"/>
    </row>
    <row r="60" spans="2:12" x14ac:dyDescent="0.3">
      <c r="B60" s="959"/>
      <c r="C60" s="960"/>
      <c r="D60" s="960"/>
      <c r="E60" s="960"/>
      <c r="F60" s="960"/>
      <c r="G60" s="961"/>
      <c r="H60" s="959"/>
      <c r="I60" s="960"/>
      <c r="J60" s="960"/>
      <c r="K60" s="960"/>
      <c r="L60" s="961"/>
    </row>
    <row r="61" spans="2:12" x14ac:dyDescent="0.3">
      <c r="B61" s="959"/>
      <c r="C61" s="960"/>
      <c r="D61" s="960"/>
      <c r="E61" s="960"/>
      <c r="F61" s="960"/>
      <c r="G61" s="961"/>
      <c r="H61" s="959"/>
      <c r="I61" s="960"/>
      <c r="J61" s="960"/>
      <c r="K61" s="960"/>
      <c r="L61" s="961"/>
    </row>
    <row r="62" spans="2:12" x14ac:dyDescent="0.3">
      <c r="B62" s="959"/>
      <c r="C62" s="960"/>
      <c r="D62" s="960"/>
      <c r="E62" s="960"/>
      <c r="F62" s="960"/>
      <c r="G62" s="961"/>
      <c r="H62" s="959"/>
      <c r="I62" s="960"/>
      <c r="J62" s="960"/>
      <c r="K62" s="960"/>
      <c r="L62" s="961"/>
    </row>
    <row r="63" spans="2:12" x14ac:dyDescent="0.3">
      <c r="B63" s="959"/>
      <c r="C63" s="960"/>
      <c r="D63" s="960"/>
      <c r="E63" s="960"/>
      <c r="F63" s="960"/>
      <c r="G63" s="961"/>
      <c r="H63" s="959"/>
      <c r="I63" s="960"/>
      <c r="J63" s="960"/>
      <c r="K63" s="960"/>
      <c r="L63" s="961"/>
    </row>
    <row r="64" spans="2:12" x14ac:dyDescent="0.3">
      <c r="B64" s="959"/>
      <c r="C64" s="960"/>
      <c r="D64" s="960"/>
      <c r="E64" s="960"/>
      <c r="F64" s="960"/>
      <c r="G64" s="961"/>
      <c r="H64" s="959"/>
      <c r="I64" s="960"/>
      <c r="J64" s="960"/>
      <c r="K64" s="960"/>
      <c r="L64" s="961"/>
    </row>
    <row r="65" spans="2:12" x14ac:dyDescent="0.3">
      <c r="B65" s="959"/>
      <c r="C65" s="960"/>
      <c r="D65" s="960"/>
      <c r="E65" s="960"/>
      <c r="F65" s="960"/>
      <c r="G65" s="961"/>
      <c r="H65" s="959"/>
      <c r="I65" s="960"/>
      <c r="J65" s="960"/>
      <c r="K65" s="960"/>
      <c r="L65" s="961"/>
    </row>
    <row r="66" spans="2:12" x14ac:dyDescent="0.3">
      <c r="B66" s="959"/>
      <c r="C66" s="960"/>
      <c r="D66" s="960"/>
      <c r="E66" s="960"/>
      <c r="F66" s="960"/>
      <c r="G66" s="961"/>
      <c r="H66" s="959"/>
      <c r="I66" s="960"/>
      <c r="J66" s="960"/>
      <c r="K66" s="960"/>
      <c r="L66" s="961"/>
    </row>
    <row r="67" spans="2:12" x14ac:dyDescent="0.3">
      <c r="B67" s="959"/>
      <c r="C67" s="960"/>
      <c r="D67" s="960"/>
      <c r="E67" s="960"/>
      <c r="F67" s="960"/>
      <c r="G67" s="961"/>
      <c r="H67" s="959"/>
      <c r="I67" s="960"/>
      <c r="J67" s="960"/>
      <c r="K67" s="960"/>
      <c r="L67" s="961"/>
    </row>
    <row r="68" spans="2:12" x14ac:dyDescent="0.3">
      <c r="B68" s="959"/>
      <c r="C68" s="960"/>
      <c r="D68" s="960"/>
      <c r="E68" s="960"/>
      <c r="F68" s="960"/>
      <c r="G68" s="961"/>
      <c r="H68" s="959"/>
      <c r="I68" s="960"/>
      <c r="J68" s="960"/>
      <c r="K68" s="960"/>
      <c r="L68" s="961"/>
    </row>
    <row r="69" spans="2:12" x14ac:dyDescent="0.3">
      <c r="B69" s="959"/>
      <c r="C69" s="960"/>
      <c r="D69" s="960"/>
      <c r="E69" s="960"/>
      <c r="F69" s="960"/>
      <c r="G69" s="961"/>
      <c r="H69" s="959"/>
      <c r="I69" s="960"/>
      <c r="J69" s="960"/>
      <c r="K69" s="960"/>
      <c r="L69" s="961"/>
    </row>
    <row r="70" spans="2:12" x14ac:dyDescent="0.3">
      <c r="B70" s="959"/>
      <c r="C70" s="960"/>
      <c r="D70" s="960"/>
      <c r="E70" s="960"/>
      <c r="F70" s="960"/>
      <c r="G70" s="961"/>
      <c r="H70" s="959"/>
      <c r="I70" s="960"/>
      <c r="J70" s="960"/>
      <c r="K70" s="960"/>
      <c r="L70" s="961"/>
    </row>
    <row r="71" spans="2:12" x14ac:dyDescent="0.3">
      <c r="B71" s="959"/>
      <c r="C71" s="960"/>
      <c r="D71" s="960"/>
      <c r="E71" s="960"/>
      <c r="F71" s="960"/>
      <c r="G71" s="961"/>
      <c r="H71" s="959"/>
      <c r="I71" s="960"/>
      <c r="J71" s="960"/>
      <c r="K71" s="960"/>
      <c r="L71" s="961"/>
    </row>
    <row r="72" spans="2:12" ht="15" thickBot="1" x14ac:dyDescent="0.35">
      <c r="B72" s="959"/>
      <c r="C72" s="960"/>
      <c r="D72" s="960"/>
      <c r="E72" s="960"/>
      <c r="F72" s="960"/>
      <c r="G72" s="961"/>
      <c r="H72" s="959"/>
      <c r="I72" s="960"/>
      <c r="J72" s="960"/>
      <c r="K72" s="960"/>
      <c r="L72" s="961"/>
    </row>
    <row r="73" spans="2:12" ht="52.5" customHeight="1" thickBot="1" x14ac:dyDescent="0.35">
      <c r="B73" s="1047" t="s">
        <v>1061</v>
      </c>
      <c r="C73" s="1048"/>
      <c r="D73" s="1048"/>
      <c r="E73" s="1048"/>
      <c r="F73" s="1048"/>
      <c r="G73" s="1049"/>
      <c r="H73" s="1047" t="s">
        <v>1060</v>
      </c>
      <c r="I73" s="1050"/>
      <c r="J73" s="1050"/>
      <c r="K73" s="1050"/>
      <c r="L73" s="1051"/>
    </row>
    <row r="74" spans="2:12" ht="22.5" customHeight="1" x14ac:dyDescent="0.3">
      <c r="B74" s="1014" t="s">
        <v>386</v>
      </c>
      <c r="C74" s="1015"/>
      <c r="D74" s="1015"/>
      <c r="E74" s="1015"/>
      <c r="F74" s="1015"/>
      <c r="G74" s="1015"/>
      <c r="H74" s="1015"/>
      <c r="I74" s="1015"/>
      <c r="J74" s="1015"/>
      <c r="K74" s="1015"/>
      <c r="L74" s="1016"/>
    </row>
    <row r="75" spans="2:12" x14ac:dyDescent="0.3">
      <c r="B75" s="959"/>
      <c r="C75" s="960"/>
      <c r="D75" s="960"/>
      <c r="E75" s="960"/>
      <c r="F75" s="960"/>
      <c r="G75" s="961"/>
      <c r="H75" s="959"/>
      <c r="I75" s="960"/>
      <c r="J75" s="960"/>
      <c r="K75" s="960"/>
      <c r="L75" s="961"/>
    </row>
    <row r="76" spans="2:12" x14ac:dyDescent="0.3">
      <c r="B76" s="959"/>
      <c r="C76" s="960"/>
      <c r="D76" s="960"/>
      <c r="E76" s="960"/>
      <c r="F76" s="960"/>
      <c r="G76" s="961"/>
      <c r="H76" s="959"/>
      <c r="I76" s="960"/>
      <c r="J76" s="960"/>
      <c r="K76" s="960"/>
      <c r="L76" s="961"/>
    </row>
    <row r="77" spans="2:12" x14ac:dyDescent="0.3">
      <c r="B77" s="959"/>
      <c r="C77" s="960"/>
      <c r="D77" s="960"/>
      <c r="E77" s="960"/>
      <c r="F77" s="960"/>
      <c r="G77" s="961"/>
      <c r="H77" s="959"/>
      <c r="I77" s="960"/>
      <c r="J77" s="960"/>
      <c r="K77" s="960"/>
      <c r="L77" s="961"/>
    </row>
    <row r="78" spans="2:12" x14ac:dyDescent="0.3">
      <c r="B78" s="959"/>
      <c r="C78" s="960"/>
      <c r="D78" s="960"/>
      <c r="E78" s="960"/>
      <c r="F78" s="960"/>
      <c r="G78" s="961"/>
      <c r="H78" s="959"/>
      <c r="I78" s="960"/>
      <c r="J78" s="960"/>
      <c r="K78" s="960"/>
      <c r="L78" s="961"/>
    </row>
    <row r="79" spans="2:12" x14ac:dyDescent="0.3">
      <c r="B79" s="959"/>
      <c r="C79" s="960"/>
      <c r="D79" s="960"/>
      <c r="E79" s="960"/>
      <c r="F79" s="960"/>
      <c r="G79" s="961"/>
      <c r="H79" s="959"/>
      <c r="I79" s="960"/>
      <c r="J79" s="960"/>
      <c r="K79" s="960"/>
      <c r="L79" s="961"/>
    </row>
    <row r="80" spans="2:12" x14ac:dyDescent="0.3">
      <c r="B80" s="959"/>
      <c r="C80" s="960"/>
      <c r="D80" s="960"/>
      <c r="E80" s="960"/>
      <c r="F80" s="960"/>
      <c r="G80" s="961"/>
      <c r="H80" s="959"/>
      <c r="I80" s="960"/>
      <c r="J80" s="960"/>
      <c r="K80" s="960"/>
      <c r="L80" s="961"/>
    </row>
    <row r="81" spans="2:12" x14ac:dyDescent="0.3">
      <c r="B81" s="959"/>
      <c r="C81" s="960"/>
      <c r="D81" s="960"/>
      <c r="E81" s="960"/>
      <c r="F81" s="960"/>
      <c r="G81" s="961"/>
      <c r="H81" s="959"/>
      <c r="I81" s="960"/>
      <c r="J81" s="960"/>
      <c r="K81" s="960"/>
      <c r="L81" s="961"/>
    </row>
    <row r="82" spans="2:12" x14ac:dyDescent="0.3">
      <c r="B82" s="959"/>
      <c r="C82" s="960"/>
      <c r="D82" s="960"/>
      <c r="E82" s="960"/>
      <c r="F82" s="960"/>
      <c r="G82" s="961"/>
      <c r="H82" s="959"/>
      <c r="I82" s="960"/>
      <c r="J82" s="960"/>
      <c r="K82" s="960"/>
      <c r="L82" s="961"/>
    </row>
    <row r="83" spans="2:12" x14ac:dyDescent="0.3">
      <c r="B83" s="959"/>
      <c r="C83" s="960"/>
      <c r="D83" s="960"/>
      <c r="E83" s="960"/>
      <c r="F83" s="960"/>
      <c r="G83" s="961"/>
      <c r="H83" s="959"/>
      <c r="I83" s="960"/>
      <c r="J83" s="960"/>
      <c r="K83" s="960"/>
      <c r="L83" s="961"/>
    </row>
    <row r="84" spans="2:12" ht="15.75" customHeight="1" x14ac:dyDescent="0.3">
      <c r="B84" s="959"/>
      <c r="C84" s="960"/>
      <c r="D84" s="960"/>
      <c r="E84" s="960"/>
      <c r="F84" s="960"/>
      <c r="G84" s="961"/>
      <c r="H84" s="959"/>
      <c r="I84" s="960"/>
      <c r="J84" s="960"/>
      <c r="K84" s="960"/>
      <c r="L84" s="961"/>
    </row>
    <row r="85" spans="2:12" x14ac:dyDescent="0.3">
      <c r="B85" s="959"/>
      <c r="C85" s="960"/>
      <c r="D85" s="960"/>
      <c r="E85" s="960"/>
      <c r="F85" s="960"/>
      <c r="G85" s="961"/>
      <c r="H85" s="959"/>
      <c r="I85" s="960"/>
      <c r="J85" s="960"/>
      <c r="K85" s="960"/>
      <c r="L85" s="961"/>
    </row>
    <row r="86" spans="2:12" x14ac:dyDescent="0.3">
      <c r="B86" s="959"/>
      <c r="C86" s="960"/>
      <c r="D86" s="960"/>
      <c r="E86" s="960"/>
      <c r="F86" s="960"/>
      <c r="G86" s="961"/>
      <c r="H86" s="959"/>
      <c r="I86" s="960"/>
      <c r="J86" s="960"/>
      <c r="K86" s="960"/>
      <c r="L86" s="961"/>
    </row>
    <row r="87" spans="2:12" x14ac:dyDescent="0.3">
      <c r="B87" s="959"/>
      <c r="C87" s="960"/>
      <c r="D87" s="960"/>
      <c r="E87" s="960"/>
      <c r="F87" s="960"/>
      <c r="G87" s="961"/>
      <c r="H87" s="959"/>
      <c r="I87" s="960"/>
      <c r="J87" s="960"/>
      <c r="K87" s="960"/>
      <c r="L87" s="961"/>
    </row>
    <row r="88" spans="2:12" ht="15" thickBot="1" x14ac:dyDescent="0.35">
      <c r="B88" s="959"/>
      <c r="C88" s="960"/>
      <c r="D88" s="960"/>
      <c r="E88" s="960"/>
      <c r="F88" s="960"/>
      <c r="G88" s="961"/>
      <c r="H88" s="959"/>
      <c r="I88" s="960"/>
      <c r="J88" s="960"/>
      <c r="K88" s="960"/>
      <c r="L88" s="961"/>
    </row>
    <row r="89" spans="2:12" ht="51.75" customHeight="1" thickBot="1" x14ac:dyDescent="0.35">
      <c r="B89" s="1047" t="s">
        <v>1059</v>
      </c>
      <c r="C89" s="1048"/>
      <c r="D89" s="1048"/>
      <c r="E89" s="1048"/>
      <c r="F89" s="1048"/>
      <c r="G89" s="1049"/>
      <c r="H89" s="1047" t="s">
        <v>1058</v>
      </c>
      <c r="I89" s="1050"/>
      <c r="J89" s="1050"/>
      <c r="K89" s="1050"/>
      <c r="L89" s="1051"/>
    </row>
    <row r="90" spans="2:12" x14ac:dyDescent="0.3">
      <c r="B90" s="959"/>
      <c r="C90" s="960"/>
      <c r="D90" s="960"/>
      <c r="E90" s="960"/>
      <c r="F90" s="960"/>
      <c r="G90" s="961"/>
      <c r="H90" s="959"/>
      <c r="I90" s="960"/>
      <c r="J90" s="960"/>
      <c r="K90" s="960"/>
      <c r="L90" s="961"/>
    </row>
    <row r="91" spans="2:12" x14ac:dyDescent="0.3">
      <c r="B91" s="959"/>
      <c r="C91" s="960"/>
      <c r="D91" s="960"/>
      <c r="E91" s="960"/>
      <c r="F91" s="960"/>
      <c r="G91" s="961"/>
      <c r="H91" s="959"/>
      <c r="I91" s="960"/>
      <c r="J91" s="960"/>
      <c r="K91" s="960"/>
      <c r="L91" s="961"/>
    </row>
    <row r="92" spans="2:12" x14ac:dyDescent="0.3">
      <c r="B92" s="959"/>
      <c r="C92" s="960"/>
      <c r="D92" s="960"/>
      <c r="E92" s="960"/>
      <c r="F92" s="960"/>
      <c r="G92" s="961"/>
      <c r="H92" s="959"/>
      <c r="I92" s="960"/>
      <c r="J92" s="960"/>
      <c r="K92" s="960"/>
      <c r="L92" s="961"/>
    </row>
    <row r="93" spans="2:12" x14ac:dyDescent="0.3">
      <c r="B93" s="959"/>
      <c r="C93" s="960"/>
      <c r="D93" s="960"/>
      <c r="E93" s="960"/>
      <c r="F93" s="960"/>
      <c r="G93" s="961"/>
      <c r="H93" s="959"/>
      <c r="I93" s="960"/>
      <c r="J93" s="960"/>
      <c r="K93" s="960"/>
      <c r="L93" s="961"/>
    </row>
    <row r="94" spans="2:12" x14ac:dyDescent="0.3">
      <c r="B94" s="959"/>
      <c r="C94" s="960"/>
      <c r="D94" s="960"/>
      <c r="E94" s="960"/>
      <c r="F94" s="960"/>
      <c r="G94" s="961"/>
      <c r="H94" s="959"/>
      <c r="I94" s="960"/>
      <c r="J94" s="960"/>
      <c r="K94" s="960"/>
      <c r="L94" s="961"/>
    </row>
    <row r="95" spans="2:12" x14ac:dyDescent="0.3">
      <c r="B95" s="959"/>
      <c r="C95" s="960"/>
      <c r="D95" s="960"/>
      <c r="E95" s="960"/>
      <c r="F95" s="960"/>
      <c r="G95" s="961"/>
      <c r="H95" s="959"/>
      <c r="I95" s="960"/>
      <c r="J95" s="960"/>
      <c r="K95" s="960"/>
      <c r="L95" s="961"/>
    </row>
    <row r="96" spans="2:12" x14ac:dyDescent="0.3">
      <c r="B96" s="959"/>
      <c r="C96" s="960"/>
      <c r="D96" s="960"/>
      <c r="E96" s="960"/>
      <c r="F96" s="960"/>
      <c r="G96" s="961"/>
      <c r="H96" s="959"/>
      <c r="I96" s="960"/>
      <c r="J96" s="960"/>
      <c r="K96" s="960"/>
      <c r="L96" s="961"/>
    </row>
    <row r="97" spans="2:12" x14ac:dyDescent="0.3">
      <c r="B97" s="959"/>
      <c r="C97" s="960"/>
      <c r="D97" s="960"/>
      <c r="E97" s="960"/>
      <c r="F97" s="960"/>
      <c r="G97" s="961"/>
      <c r="H97" s="959"/>
      <c r="I97" s="960"/>
      <c r="J97" s="960"/>
      <c r="K97" s="960"/>
      <c r="L97" s="961"/>
    </row>
    <row r="98" spans="2:12" x14ac:dyDescent="0.3">
      <c r="B98" s="959"/>
      <c r="C98" s="960"/>
      <c r="D98" s="960"/>
      <c r="E98" s="960"/>
      <c r="F98" s="960"/>
      <c r="G98" s="961"/>
      <c r="H98" s="959"/>
      <c r="I98" s="960"/>
      <c r="J98" s="960"/>
      <c r="K98" s="960"/>
      <c r="L98" s="961"/>
    </row>
    <row r="99" spans="2:12" x14ac:dyDescent="0.3">
      <c r="B99" s="959"/>
      <c r="C99" s="960"/>
      <c r="D99" s="960"/>
      <c r="E99" s="960"/>
      <c r="F99" s="960"/>
      <c r="G99" s="961"/>
      <c r="H99" s="959"/>
      <c r="I99" s="960"/>
      <c r="J99" s="960"/>
      <c r="K99" s="960"/>
      <c r="L99" s="961"/>
    </row>
    <row r="100" spans="2:12" x14ac:dyDescent="0.3">
      <c r="B100" s="959"/>
      <c r="C100" s="960"/>
      <c r="D100" s="960"/>
      <c r="E100" s="960"/>
      <c r="F100" s="960"/>
      <c r="G100" s="961"/>
      <c r="H100" s="959"/>
      <c r="I100" s="960"/>
      <c r="J100" s="960"/>
      <c r="K100" s="960"/>
      <c r="L100" s="961"/>
    </row>
    <row r="101" spans="2:12" x14ac:dyDescent="0.3">
      <c r="B101" s="959"/>
      <c r="C101" s="960"/>
      <c r="D101" s="960"/>
      <c r="E101" s="960"/>
      <c r="F101" s="960"/>
      <c r="G101" s="961"/>
      <c r="H101" s="959"/>
      <c r="I101" s="960"/>
      <c r="J101" s="960"/>
      <c r="K101" s="960"/>
      <c r="L101" s="961"/>
    </row>
    <row r="102" spans="2:12" x14ac:dyDescent="0.3">
      <c r="B102" s="959"/>
      <c r="C102" s="960"/>
      <c r="D102" s="960"/>
      <c r="E102" s="960"/>
      <c r="F102" s="960"/>
      <c r="G102" s="961"/>
      <c r="H102" s="959"/>
      <c r="I102" s="960"/>
      <c r="J102" s="960"/>
      <c r="K102" s="960"/>
      <c r="L102" s="961"/>
    </row>
    <row r="103" spans="2:12" ht="15" thickBot="1" x14ac:dyDescent="0.35">
      <c r="B103" s="959"/>
      <c r="C103" s="960"/>
      <c r="D103" s="960"/>
      <c r="E103" s="960"/>
      <c r="F103" s="960"/>
      <c r="G103" s="961"/>
      <c r="H103" s="959"/>
      <c r="I103" s="960"/>
      <c r="J103" s="960"/>
      <c r="K103" s="960"/>
      <c r="L103" s="961"/>
    </row>
    <row r="104" spans="2:12" ht="42" customHeight="1" thickBot="1" x14ac:dyDescent="0.35">
      <c r="B104" s="1047" t="s">
        <v>986</v>
      </c>
      <c r="C104" s="1050"/>
      <c r="D104" s="1050"/>
      <c r="E104" s="1050"/>
      <c r="F104" s="1050"/>
      <c r="G104" s="1050"/>
      <c r="H104" s="1050"/>
      <c r="I104" s="1050"/>
      <c r="J104" s="1050"/>
      <c r="K104" s="1050"/>
      <c r="L104" s="1051"/>
    </row>
    <row r="105" spans="2:12" ht="21.75" hidden="1" customHeight="1" x14ac:dyDescent="0.3">
      <c r="B105" s="1014"/>
      <c r="C105" s="1015"/>
      <c r="D105" s="1015"/>
      <c r="E105" s="1015"/>
      <c r="F105" s="1015"/>
      <c r="G105" s="1015"/>
      <c r="H105" s="1015"/>
      <c r="I105" s="1015"/>
      <c r="J105" s="1015"/>
      <c r="K105" s="1015"/>
      <c r="L105" s="1016"/>
    </row>
    <row r="106" spans="2:12" hidden="1" x14ac:dyDescent="0.3">
      <c r="B106" s="1052"/>
      <c r="C106" s="1053"/>
      <c r="D106" s="1053"/>
      <c r="E106" s="1053"/>
      <c r="F106" s="1053"/>
      <c r="G106" s="1054"/>
      <c r="H106" s="1052"/>
      <c r="I106" s="1053"/>
      <c r="J106" s="1053"/>
      <c r="K106" s="1053"/>
      <c r="L106" s="1054"/>
    </row>
    <row r="107" spans="2:12" hidden="1" x14ac:dyDescent="0.3">
      <c r="B107" s="959"/>
      <c r="C107" s="960"/>
      <c r="D107" s="960"/>
      <c r="E107" s="960"/>
      <c r="F107" s="960"/>
      <c r="G107" s="961"/>
      <c r="H107" s="959"/>
      <c r="I107" s="960"/>
      <c r="J107" s="960"/>
      <c r="K107" s="960"/>
      <c r="L107" s="961"/>
    </row>
    <row r="108" spans="2:12" hidden="1" x14ac:dyDescent="0.3">
      <c r="B108" s="959"/>
      <c r="C108" s="960"/>
      <c r="D108" s="960"/>
      <c r="E108" s="960"/>
      <c r="F108" s="960"/>
      <c r="G108" s="961"/>
      <c r="H108" s="959"/>
      <c r="I108" s="960"/>
      <c r="J108" s="960"/>
      <c r="K108" s="960"/>
      <c r="L108" s="961"/>
    </row>
    <row r="109" spans="2:12" hidden="1" x14ac:dyDescent="0.3">
      <c r="B109" s="959"/>
      <c r="C109" s="960"/>
      <c r="D109" s="960"/>
      <c r="E109" s="960"/>
      <c r="F109" s="960"/>
      <c r="G109" s="961"/>
      <c r="H109" s="959"/>
      <c r="I109" s="960"/>
      <c r="J109" s="960"/>
      <c r="K109" s="960"/>
      <c r="L109" s="961"/>
    </row>
    <row r="110" spans="2:12" hidden="1" x14ac:dyDescent="0.3">
      <c r="B110" s="959"/>
      <c r="C110" s="960"/>
      <c r="D110" s="960"/>
      <c r="E110" s="960"/>
      <c r="F110" s="960"/>
      <c r="G110" s="961"/>
      <c r="H110" s="959"/>
      <c r="I110" s="960"/>
      <c r="J110" s="960"/>
      <c r="K110" s="960"/>
      <c r="L110" s="961"/>
    </row>
    <row r="111" spans="2:12" hidden="1" x14ac:dyDescent="0.3">
      <c r="B111" s="959"/>
      <c r="C111" s="960"/>
      <c r="D111" s="960"/>
      <c r="E111" s="960"/>
      <c r="F111" s="960"/>
      <c r="G111" s="961"/>
      <c r="H111" s="959"/>
      <c r="I111" s="960"/>
      <c r="J111" s="960"/>
      <c r="K111" s="960"/>
      <c r="L111" s="961"/>
    </row>
    <row r="112" spans="2:12" hidden="1" x14ac:dyDescent="0.3">
      <c r="B112" s="959"/>
      <c r="C112" s="960"/>
      <c r="D112" s="960"/>
      <c r="E112" s="960"/>
      <c r="F112" s="960"/>
      <c r="G112" s="961"/>
      <c r="H112" s="959"/>
      <c r="I112" s="960"/>
      <c r="J112" s="960"/>
      <c r="K112" s="960"/>
      <c r="L112" s="961"/>
    </row>
    <row r="113" spans="2:12" hidden="1" x14ac:dyDescent="0.3">
      <c r="B113" s="959"/>
      <c r="C113" s="960"/>
      <c r="D113" s="960"/>
      <c r="E113" s="960"/>
      <c r="F113" s="960"/>
      <c r="G113" s="961"/>
      <c r="H113" s="959"/>
      <c r="I113" s="960"/>
      <c r="J113" s="960"/>
      <c r="K113" s="960"/>
      <c r="L113" s="961"/>
    </row>
    <row r="114" spans="2:12" hidden="1" x14ac:dyDescent="0.3">
      <c r="B114" s="959"/>
      <c r="C114" s="960"/>
      <c r="D114" s="960"/>
      <c r="E114" s="960"/>
      <c r="F114" s="960"/>
      <c r="G114" s="961"/>
      <c r="H114" s="959"/>
      <c r="I114" s="960"/>
      <c r="J114" s="960"/>
      <c r="K114" s="960"/>
      <c r="L114" s="961"/>
    </row>
    <row r="115" spans="2:12" hidden="1" x14ac:dyDescent="0.3">
      <c r="B115" s="959"/>
      <c r="C115" s="960"/>
      <c r="D115" s="960"/>
      <c r="E115" s="960"/>
      <c r="F115" s="960"/>
      <c r="G115" s="961"/>
      <c r="H115" s="959"/>
      <c r="I115" s="960"/>
      <c r="J115" s="960"/>
      <c r="K115" s="960"/>
      <c r="L115" s="961"/>
    </row>
    <row r="116" spans="2:12" hidden="1" x14ac:dyDescent="0.3">
      <c r="B116" s="959"/>
      <c r="C116" s="960"/>
      <c r="D116" s="960"/>
      <c r="E116" s="960"/>
      <c r="F116" s="960"/>
      <c r="G116" s="961"/>
      <c r="H116" s="959"/>
      <c r="I116" s="960"/>
      <c r="J116" s="960"/>
      <c r="K116" s="960"/>
      <c r="L116" s="961"/>
    </row>
    <row r="117" spans="2:12" hidden="1" x14ac:dyDescent="0.3">
      <c r="B117" s="959"/>
      <c r="C117" s="960"/>
      <c r="D117" s="960"/>
      <c r="E117" s="960"/>
      <c r="F117" s="960"/>
      <c r="G117" s="961"/>
      <c r="H117" s="959"/>
      <c r="I117" s="960"/>
      <c r="J117" s="960"/>
      <c r="K117" s="960"/>
      <c r="L117" s="961"/>
    </row>
    <row r="118" spans="2:12" hidden="1" x14ac:dyDescent="0.3">
      <c r="B118" s="959"/>
      <c r="C118" s="960"/>
      <c r="D118" s="960"/>
      <c r="E118" s="960"/>
      <c r="F118" s="960"/>
      <c r="G118" s="961"/>
      <c r="H118" s="959"/>
      <c r="I118" s="960"/>
      <c r="J118" s="960"/>
      <c r="K118" s="960"/>
      <c r="L118" s="961"/>
    </row>
    <row r="119" spans="2:12" ht="15" hidden="1" thickBot="1" x14ac:dyDescent="0.35">
      <c r="B119" s="1055"/>
      <c r="C119" s="1056"/>
      <c r="D119" s="1056"/>
      <c r="E119" s="1056"/>
      <c r="F119" s="1056"/>
      <c r="G119" s="1057"/>
      <c r="H119" s="1055"/>
      <c r="I119" s="1056"/>
      <c r="J119" s="1056"/>
      <c r="K119" s="1056"/>
      <c r="L119" s="1057"/>
    </row>
    <row r="120" spans="2:12" ht="48.75" hidden="1" customHeight="1" thickBot="1" x14ac:dyDescent="0.35">
      <c r="B120" s="1044"/>
      <c r="C120" s="1045"/>
      <c r="D120" s="1045"/>
      <c r="E120" s="1045"/>
      <c r="F120" s="1045"/>
      <c r="G120" s="1046"/>
      <c r="H120" s="1038"/>
      <c r="I120" s="1039"/>
      <c r="J120" s="1039"/>
      <c r="K120" s="1039"/>
      <c r="L120" s="1040"/>
    </row>
    <row r="121" spans="2:12" hidden="1" x14ac:dyDescent="0.3">
      <c r="B121" s="959"/>
      <c r="C121" s="960"/>
      <c r="D121" s="960"/>
      <c r="E121" s="960"/>
      <c r="F121" s="960"/>
      <c r="G121" s="961"/>
      <c r="H121" s="959"/>
      <c r="I121" s="960"/>
      <c r="J121" s="960"/>
      <c r="K121" s="960"/>
      <c r="L121" s="961"/>
    </row>
    <row r="122" spans="2:12" hidden="1" x14ac:dyDescent="0.3">
      <c r="B122" s="959"/>
      <c r="C122" s="960"/>
      <c r="D122" s="960"/>
      <c r="E122" s="960"/>
      <c r="F122" s="960"/>
      <c r="G122" s="961"/>
      <c r="H122" s="959"/>
      <c r="I122" s="960"/>
      <c r="J122" s="960"/>
      <c r="K122" s="960"/>
      <c r="L122" s="961"/>
    </row>
    <row r="123" spans="2:12" hidden="1" x14ac:dyDescent="0.3">
      <c r="B123" s="959"/>
      <c r="C123" s="960"/>
      <c r="D123" s="960"/>
      <c r="E123" s="960"/>
      <c r="F123" s="960"/>
      <c r="G123" s="961"/>
      <c r="H123" s="959"/>
      <c r="I123" s="960"/>
      <c r="J123" s="960"/>
      <c r="K123" s="960"/>
      <c r="L123" s="961"/>
    </row>
    <row r="124" spans="2:12" hidden="1" x14ac:dyDescent="0.3">
      <c r="B124" s="959"/>
      <c r="C124" s="960"/>
      <c r="D124" s="960"/>
      <c r="E124" s="960"/>
      <c r="F124" s="960"/>
      <c r="G124" s="961"/>
      <c r="H124" s="959"/>
      <c r="I124" s="960"/>
      <c r="J124" s="960"/>
      <c r="K124" s="960"/>
      <c r="L124" s="961"/>
    </row>
    <row r="125" spans="2:12" hidden="1" x14ac:dyDescent="0.3">
      <c r="B125" s="959"/>
      <c r="C125" s="960"/>
      <c r="D125" s="960"/>
      <c r="E125" s="960"/>
      <c r="F125" s="960"/>
      <c r="G125" s="961"/>
      <c r="H125" s="959"/>
      <c r="I125" s="960"/>
      <c r="J125" s="960"/>
      <c r="K125" s="960"/>
      <c r="L125" s="961"/>
    </row>
    <row r="126" spans="2:12" hidden="1" x14ac:dyDescent="0.3">
      <c r="B126" s="959"/>
      <c r="C126" s="960"/>
      <c r="D126" s="960"/>
      <c r="E126" s="960"/>
      <c r="F126" s="960"/>
      <c r="G126" s="961"/>
      <c r="H126" s="959"/>
      <c r="I126" s="960"/>
      <c r="J126" s="960"/>
      <c r="K126" s="960"/>
      <c r="L126" s="961"/>
    </row>
    <row r="127" spans="2:12" hidden="1" x14ac:dyDescent="0.3">
      <c r="B127" s="959"/>
      <c r="C127" s="960"/>
      <c r="D127" s="960"/>
      <c r="E127" s="960"/>
      <c r="F127" s="960"/>
      <c r="G127" s="961"/>
      <c r="H127" s="959"/>
      <c r="I127" s="960"/>
      <c r="J127" s="960"/>
      <c r="K127" s="960"/>
      <c r="L127" s="961"/>
    </row>
    <row r="128" spans="2:12" hidden="1" x14ac:dyDescent="0.3">
      <c r="B128" s="959"/>
      <c r="C128" s="960"/>
      <c r="D128" s="960"/>
      <c r="E128" s="960"/>
      <c r="F128" s="960"/>
      <c r="G128" s="961"/>
      <c r="H128" s="959"/>
      <c r="I128" s="960"/>
      <c r="J128" s="960"/>
      <c r="K128" s="960"/>
      <c r="L128" s="961"/>
    </row>
    <row r="129" spans="2:12" hidden="1" x14ac:dyDescent="0.3">
      <c r="B129" s="959"/>
      <c r="C129" s="960"/>
      <c r="D129" s="960"/>
      <c r="E129" s="960"/>
      <c r="F129" s="960"/>
      <c r="G129" s="961"/>
      <c r="H129" s="959"/>
      <c r="I129" s="960"/>
      <c r="J129" s="960"/>
      <c r="K129" s="960"/>
      <c r="L129" s="961"/>
    </row>
    <row r="130" spans="2:12" hidden="1" x14ac:dyDescent="0.3">
      <c r="B130" s="959"/>
      <c r="C130" s="960"/>
      <c r="D130" s="960"/>
      <c r="E130" s="960"/>
      <c r="F130" s="960"/>
      <c r="G130" s="961"/>
      <c r="H130" s="959"/>
      <c r="I130" s="960"/>
      <c r="J130" s="960"/>
      <c r="K130" s="960"/>
      <c r="L130" s="961"/>
    </row>
    <row r="131" spans="2:12" hidden="1" x14ac:dyDescent="0.3">
      <c r="B131" s="959"/>
      <c r="C131" s="960"/>
      <c r="D131" s="960"/>
      <c r="E131" s="960"/>
      <c r="F131" s="960"/>
      <c r="G131" s="961"/>
      <c r="H131" s="959"/>
      <c r="I131" s="960"/>
      <c r="J131" s="960"/>
      <c r="K131" s="960"/>
      <c r="L131" s="961"/>
    </row>
    <row r="132" spans="2:12" hidden="1" x14ac:dyDescent="0.3">
      <c r="B132" s="959"/>
      <c r="C132" s="960"/>
      <c r="D132" s="960"/>
      <c r="E132" s="960"/>
      <c r="F132" s="960"/>
      <c r="G132" s="961"/>
      <c r="H132" s="959"/>
      <c r="I132" s="960"/>
      <c r="J132" s="960"/>
      <c r="K132" s="960"/>
      <c r="L132" s="961"/>
    </row>
    <row r="133" spans="2:12" hidden="1" x14ac:dyDescent="0.3">
      <c r="B133" s="959"/>
      <c r="C133" s="960"/>
      <c r="D133" s="960"/>
      <c r="E133" s="960"/>
      <c r="F133" s="960"/>
      <c r="G133" s="961"/>
      <c r="H133" s="959"/>
      <c r="I133" s="960"/>
      <c r="J133" s="960"/>
      <c r="K133" s="960"/>
      <c r="L133" s="961"/>
    </row>
    <row r="134" spans="2:12" hidden="1" x14ac:dyDescent="0.3">
      <c r="B134" s="959"/>
      <c r="C134" s="960"/>
      <c r="D134" s="960"/>
      <c r="E134" s="960"/>
      <c r="F134" s="960"/>
      <c r="G134" s="961"/>
      <c r="H134" s="959"/>
      <c r="I134" s="960"/>
      <c r="J134" s="960"/>
      <c r="K134" s="960"/>
      <c r="L134" s="961"/>
    </row>
    <row r="135" spans="2:12" ht="44.25" hidden="1" customHeight="1" thickBot="1" x14ac:dyDescent="0.35">
      <c r="B135" s="1038"/>
      <c r="C135" s="1039"/>
      <c r="D135" s="1039"/>
      <c r="E135" s="1039"/>
      <c r="F135" s="1039"/>
      <c r="G135" s="1040"/>
      <c r="H135" s="1041"/>
      <c r="I135" s="1042"/>
      <c r="J135" s="1042"/>
      <c r="K135" s="1042"/>
      <c r="L135" s="1043"/>
    </row>
  </sheetData>
  <mergeCells count="51">
    <mergeCell ref="B106:G119"/>
    <mergeCell ref="H106:L119"/>
    <mergeCell ref="B105:L105"/>
    <mergeCell ref="B104:L104"/>
    <mergeCell ref="B89:G89"/>
    <mergeCell ref="H89:L89"/>
    <mergeCell ref="B90:G103"/>
    <mergeCell ref="H90:L103"/>
    <mergeCell ref="B59:G72"/>
    <mergeCell ref="H59:L72"/>
    <mergeCell ref="B73:G73"/>
    <mergeCell ref="H73:L73"/>
    <mergeCell ref="B75:G88"/>
    <mergeCell ref="H75:L88"/>
    <mergeCell ref="B135:G135"/>
    <mergeCell ref="H135:L135"/>
    <mergeCell ref="B121:G134"/>
    <mergeCell ref="H121:L134"/>
    <mergeCell ref="B120:G120"/>
    <mergeCell ref="H120:L120"/>
    <mergeCell ref="B8:D8"/>
    <mergeCell ref="B74:L74"/>
    <mergeCell ref="H10:L23"/>
    <mergeCell ref="B26:G39"/>
    <mergeCell ref="H26:L39"/>
    <mergeCell ref="B9:L9"/>
    <mergeCell ref="B43:G56"/>
    <mergeCell ref="H43:L56"/>
    <mergeCell ref="B24:G25"/>
    <mergeCell ref="H24:L25"/>
    <mergeCell ref="B42:L42"/>
    <mergeCell ref="B40:G41"/>
    <mergeCell ref="H40:L41"/>
    <mergeCell ref="B57:G58"/>
    <mergeCell ref="H57:L58"/>
    <mergeCell ref="E8:F8"/>
    <mergeCell ref="G8:H8"/>
    <mergeCell ref="K8:L8"/>
    <mergeCell ref="B10:G23"/>
    <mergeCell ref="B1:D6"/>
    <mergeCell ref="E1:J3"/>
    <mergeCell ref="K1:L5"/>
    <mergeCell ref="E4:J4"/>
    <mergeCell ref="E5:H5"/>
    <mergeCell ref="I5:I6"/>
    <mergeCell ref="J5:J6"/>
    <mergeCell ref="K6:L6"/>
    <mergeCell ref="B7:D7"/>
    <mergeCell ref="E7:F7"/>
    <mergeCell ref="G7:H7"/>
    <mergeCell ref="K7:L7"/>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FEDC62-0C5F-484C-987C-B13FA28719A7}">
  <dimension ref="B1:O232"/>
  <sheetViews>
    <sheetView topLeftCell="A112" zoomScale="90" zoomScaleNormal="90" zoomScaleSheetLayoutView="85" zoomScalePageLayoutView="42" workbookViewId="0">
      <selection activeCell="H23" sqref="H23:L24"/>
    </sheetView>
  </sheetViews>
  <sheetFormatPr baseColWidth="10" defaultColWidth="11.44140625" defaultRowHeight="14.4" x14ac:dyDescent="0.3"/>
  <cols>
    <col min="1" max="1" width="3.6640625" style="165" customWidth="1"/>
    <col min="2" max="2" width="4.6640625" style="165" customWidth="1"/>
    <col min="3" max="3" width="8.33203125" style="165" customWidth="1"/>
    <col min="4" max="4" width="8" style="165" customWidth="1"/>
    <col min="5" max="5" width="11.44140625" style="165"/>
    <col min="6" max="6" width="11.88671875" style="165" customWidth="1"/>
    <col min="7" max="7" width="11.44140625" style="165" customWidth="1"/>
    <col min="8" max="8" width="12" style="165" customWidth="1"/>
    <col min="9" max="9" width="13.88671875" style="165" bestFit="1" customWidth="1"/>
    <col min="10" max="10" width="13" style="165" customWidth="1"/>
    <col min="11" max="11" width="13.44140625" style="165" customWidth="1"/>
    <col min="12" max="12" width="9.44140625" style="165" customWidth="1"/>
    <col min="13" max="13" width="11.44140625" style="165" hidden="1" customWidth="1"/>
    <col min="14" max="16384" width="11.44140625" style="165"/>
  </cols>
  <sheetData>
    <row r="1" spans="2:13" x14ac:dyDescent="0.3">
      <c r="B1" s="938"/>
      <c r="C1" s="939"/>
      <c r="D1" s="940"/>
      <c r="E1" s="944" t="s">
        <v>390</v>
      </c>
      <c r="F1" s="944"/>
      <c r="G1" s="944"/>
      <c r="H1" s="944"/>
      <c r="I1" s="944"/>
      <c r="J1" s="944"/>
      <c r="K1" s="946"/>
      <c r="L1" s="947"/>
    </row>
    <row r="2" spans="2:13" ht="1.5" customHeight="1" x14ac:dyDescent="0.3">
      <c r="B2" s="941"/>
      <c r="C2" s="942"/>
      <c r="D2" s="943"/>
      <c r="E2" s="945"/>
      <c r="F2" s="945"/>
      <c r="G2" s="945"/>
      <c r="H2" s="945"/>
      <c r="I2" s="945"/>
      <c r="J2" s="945"/>
      <c r="K2" s="948"/>
      <c r="L2" s="949"/>
    </row>
    <row r="3" spans="2:13" ht="3.75" customHeight="1" x14ac:dyDescent="0.3">
      <c r="B3" s="941"/>
      <c r="C3" s="942"/>
      <c r="D3" s="943"/>
      <c r="E3" s="945"/>
      <c r="F3" s="945"/>
      <c r="G3" s="945"/>
      <c r="H3" s="945"/>
      <c r="I3" s="945"/>
      <c r="J3" s="945"/>
      <c r="K3" s="948"/>
      <c r="L3" s="949"/>
    </row>
    <row r="4" spans="2:13" ht="20.25" customHeight="1" x14ac:dyDescent="0.3">
      <c r="B4" s="941"/>
      <c r="C4" s="942"/>
      <c r="D4" s="943"/>
      <c r="E4" s="950" t="s">
        <v>484</v>
      </c>
      <c r="F4" s="950"/>
      <c r="G4" s="950"/>
      <c r="H4" s="950"/>
      <c r="I4" s="950"/>
      <c r="J4" s="950"/>
      <c r="K4" s="948"/>
      <c r="L4" s="949"/>
    </row>
    <row r="5" spans="2:13" ht="4.5" customHeight="1" x14ac:dyDescent="0.3">
      <c r="B5" s="941"/>
      <c r="C5" s="942"/>
      <c r="D5" s="943"/>
      <c r="E5" s="951"/>
      <c r="F5" s="951"/>
      <c r="G5" s="951"/>
      <c r="H5" s="951"/>
      <c r="I5" s="952" t="s">
        <v>459</v>
      </c>
      <c r="J5" s="953"/>
      <c r="K5" s="948"/>
      <c r="L5" s="949"/>
      <c r="M5" s="166"/>
    </row>
    <row r="6" spans="2:13" ht="24.9" customHeight="1" x14ac:dyDescent="0.3">
      <c r="B6" s="941"/>
      <c r="C6" s="942"/>
      <c r="D6" s="943"/>
      <c r="E6" s="167" t="s">
        <v>457</v>
      </c>
      <c r="F6" s="174">
        <v>43923</v>
      </c>
      <c r="G6" s="169" t="s">
        <v>458</v>
      </c>
      <c r="H6" s="174">
        <v>43929</v>
      </c>
      <c r="I6" s="952"/>
      <c r="J6" s="953"/>
      <c r="K6" s="954"/>
      <c r="L6" s="955"/>
    </row>
    <row r="7" spans="2:13" ht="24.9" customHeight="1" x14ac:dyDescent="0.3">
      <c r="B7" s="990" t="s">
        <v>392</v>
      </c>
      <c r="C7" s="956"/>
      <c r="D7" s="956"/>
      <c r="E7" s="956" t="s">
        <v>109</v>
      </c>
      <c r="F7" s="956"/>
      <c r="G7" s="956" t="s">
        <v>110</v>
      </c>
      <c r="H7" s="956"/>
      <c r="I7" s="240" t="s">
        <v>4</v>
      </c>
      <c r="J7" s="240" t="s">
        <v>2</v>
      </c>
      <c r="K7" s="957" t="s">
        <v>0</v>
      </c>
      <c r="L7" s="991"/>
    </row>
    <row r="8" spans="2:13" ht="24.9" customHeight="1" x14ac:dyDescent="0.3">
      <c r="B8" s="992" t="s">
        <v>395</v>
      </c>
      <c r="C8" s="958"/>
      <c r="D8" s="958"/>
      <c r="E8" s="956" t="s">
        <v>396</v>
      </c>
      <c r="F8" s="956"/>
      <c r="G8" s="956" t="s">
        <v>396</v>
      </c>
      <c r="H8" s="956"/>
      <c r="I8" s="170">
        <v>41944</v>
      </c>
      <c r="J8" s="240">
        <v>1</v>
      </c>
      <c r="K8" s="957" t="s">
        <v>460</v>
      </c>
      <c r="L8" s="991"/>
    </row>
    <row r="9" spans="2:13" ht="15.75" customHeight="1" x14ac:dyDescent="0.3">
      <c r="B9" s="959" t="s">
        <v>688</v>
      </c>
      <c r="C9" s="960"/>
      <c r="D9" s="960"/>
      <c r="E9" s="960"/>
      <c r="F9" s="960"/>
      <c r="G9" s="961"/>
      <c r="H9" s="959" t="s">
        <v>689</v>
      </c>
      <c r="I9" s="960"/>
      <c r="J9" s="960"/>
      <c r="K9" s="960"/>
      <c r="L9" s="961"/>
    </row>
    <row r="10" spans="2:13" x14ac:dyDescent="0.3">
      <c r="B10" s="959"/>
      <c r="C10" s="960"/>
      <c r="D10" s="960"/>
      <c r="E10" s="960"/>
      <c r="F10" s="960"/>
      <c r="G10" s="961"/>
      <c r="H10" s="959"/>
      <c r="I10" s="960"/>
      <c r="J10" s="960"/>
      <c r="K10" s="960"/>
      <c r="L10" s="961"/>
    </row>
    <row r="11" spans="2:13" x14ac:dyDescent="0.3">
      <c r="B11" s="959"/>
      <c r="C11" s="960"/>
      <c r="D11" s="960"/>
      <c r="E11" s="960"/>
      <c r="F11" s="960"/>
      <c r="G11" s="961"/>
      <c r="H11" s="959"/>
      <c r="I11" s="960"/>
      <c r="J11" s="960"/>
      <c r="K11" s="960"/>
      <c r="L11" s="961"/>
    </row>
    <row r="12" spans="2:13" x14ac:dyDescent="0.3">
      <c r="B12" s="959"/>
      <c r="C12" s="960"/>
      <c r="D12" s="960"/>
      <c r="E12" s="960"/>
      <c r="F12" s="960"/>
      <c r="G12" s="961"/>
      <c r="H12" s="959"/>
      <c r="I12" s="960"/>
      <c r="J12" s="960"/>
      <c r="K12" s="960"/>
      <c r="L12" s="961"/>
    </row>
    <row r="13" spans="2:13" x14ac:dyDescent="0.3">
      <c r="B13" s="959"/>
      <c r="C13" s="960"/>
      <c r="D13" s="960"/>
      <c r="E13" s="960"/>
      <c r="F13" s="960"/>
      <c r="G13" s="961"/>
      <c r="H13" s="959"/>
      <c r="I13" s="960"/>
      <c r="J13" s="960"/>
      <c r="K13" s="960"/>
      <c r="L13" s="961"/>
    </row>
    <row r="14" spans="2:13" x14ac:dyDescent="0.3">
      <c r="B14" s="959"/>
      <c r="C14" s="960"/>
      <c r="D14" s="960"/>
      <c r="E14" s="960"/>
      <c r="F14" s="960"/>
      <c r="G14" s="961"/>
      <c r="H14" s="959"/>
      <c r="I14" s="960"/>
      <c r="J14" s="960"/>
      <c r="K14" s="960"/>
      <c r="L14" s="961"/>
    </row>
    <row r="15" spans="2:13" x14ac:dyDescent="0.3">
      <c r="B15" s="959"/>
      <c r="C15" s="960"/>
      <c r="D15" s="960"/>
      <c r="E15" s="960"/>
      <c r="F15" s="960"/>
      <c r="G15" s="961"/>
      <c r="H15" s="959"/>
      <c r="I15" s="960"/>
      <c r="J15" s="960"/>
      <c r="K15" s="960"/>
      <c r="L15" s="961"/>
    </row>
    <row r="16" spans="2:13" x14ac:dyDescent="0.3">
      <c r="B16" s="959"/>
      <c r="C16" s="960"/>
      <c r="D16" s="960"/>
      <c r="E16" s="960"/>
      <c r="F16" s="960"/>
      <c r="G16" s="961"/>
      <c r="H16" s="959"/>
      <c r="I16" s="960"/>
      <c r="J16" s="960"/>
      <c r="K16" s="960"/>
      <c r="L16" s="961"/>
    </row>
    <row r="17" spans="2:12" x14ac:dyDescent="0.3">
      <c r="B17" s="959"/>
      <c r="C17" s="960"/>
      <c r="D17" s="960"/>
      <c r="E17" s="960"/>
      <c r="F17" s="960"/>
      <c r="G17" s="961"/>
      <c r="H17" s="959"/>
      <c r="I17" s="960"/>
      <c r="J17" s="960"/>
      <c r="K17" s="960"/>
      <c r="L17" s="961"/>
    </row>
    <row r="18" spans="2:12" x14ac:dyDescent="0.3">
      <c r="B18" s="959"/>
      <c r="C18" s="960"/>
      <c r="D18" s="960"/>
      <c r="E18" s="960"/>
      <c r="F18" s="960"/>
      <c r="G18" s="961"/>
      <c r="H18" s="959"/>
      <c r="I18" s="960"/>
      <c r="J18" s="960"/>
      <c r="K18" s="960"/>
      <c r="L18" s="961"/>
    </row>
    <row r="19" spans="2:12" x14ac:dyDescent="0.3">
      <c r="B19" s="959"/>
      <c r="C19" s="960"/>
      <c r="D19" s="960"/>
      <c r="E19" s="960"/>
      <c r="F19" s="960"/>
      <c r="G19" s="961"/>
      <c r="H19" s="959"/>
      <c r="I19" s="960"/>
      <c r="J19" s="960"/>
      <c r="K19" s="960"/>
      <c r="L19" s="961"/>
    </row>
    <row r="20" spans="2:12" x14ac:dyDescent="0.3">
      <c r="B20" s="959"/>
      <c r="C20" s="960"/>
      <c r="D20" s="960"/>
      <c r="E20" s="960"/>
      <c r="F20" s="960"/>
      <c r="G20" s="961"/>
      <c r="H20" s="959"/>
      <c r="I20" s="960"/>
      <c r="J20" s="960"/>
      <c r="K20" s="960"/>
      <c r="L20" s="961"/>
    </row>
    <row r="21" spans="2:12" x14ac:dyDescent="0.3">
      <c r="B21" s="959"/>
      <c r="C21" s="960"/>
      <c r="D21" s="960"/>
      <c r="E21" s="960"/>
      <c r="F21" s="960"/>
      <c r="G21" s="961"/>
      <c r="H21" s="959"/>
      <c r="I21" s="960"/>
      <c r="J21" s="960"/>
      <c r="K21" s="960"/>
      <c r="L21" s="961"/>
    </row>
    <row r="22" spans="2:12" x14ac:dyDescent="0.3">
      <c r="B22" s="959"/>
      <c r="C22" s="960"/>
      <c r="D22" s="960"/>
      <c r="E22" s="960"/>
      <c r="F22" s="960"/>
      <c r="G22" s="961"/>
      <c r="H22" s="959"/>
      <c r="I22" s="960"/>
      <c r="J22" s="960"/>
      <c r="K22" s="960"/>
      <c r="L22" s="961"/>
    </row>
    <row r="23" spans="2:12" ht="21.9" customHeight="1" x14ac:dyDescent="0.3">
      <c r="B23" s="1058" t="s">
        <v>1093</v>
      </c>
      <c r="C23" s="963"/>
      <c r="D23" s="963"/>
      <c r="E23" s="963"/>
      <c r="F23" s="963"/>
      <c r="G23" s="964"/>
      <c r="H23" s="968" t="s">
        <v>1094</v>
      </c>
      <c r="I23" s="969"/>
      <c r="J23" s="969"/>
      <c r="K23" s="969"/>
      <c r="L23" s="970"/>
    </row>
    <row r="24" spans="2:12" ht="31.5" customHeight="1" thickBot="1" x14ac:dyDescent="0.35">
      <c r="B24" s="965"/>
      <c r="C24" s="966"/>
      <c r="D24" s="966"/>
      <c r="E24" s="966"/>
      <c r="F24" s="966"/>
      <c r="G24" s="967"/>
      <c r="H24" s="971"/>
      <c r="I24" s="972"/>
      <c r="J24" s="972"/>
      <c r="K24" s="972"/>
      <c r="L24" s="973"/>
    </row>
    <row r="25" spans="2:12" ht="15.75" customHeight="1" x14ac:dyDescent="0.3">
      <c r="B25" s="959" t="s">
        <v>688</v>
      </c>
      <c r="C25" s="960"/>
      <c r="D25" s="960"/>
      <c r="E25" s="960"/>
      <c r="F25" s="960"/>
      <c r="G25" s="961"/>
      <c r="H25" s="959" t="s">
        <v>689</v>
      </c>
      <c r="I25" s="960"/>
      <c r="J25" s="960"/>
      <c r="K25" s="960"/>
      <c r="L25" s="961"/>
    </row>
    <row r="26" spans="2:12" x14ac:dyDescent="0.3">
      <c r="B26" s="959"/>
      <c r="C26" s="960"/>
      <c r="D26" s="960"/>
      <c r="E26" s="960"/>
      <c r="F26" s="960"/>
      <c r="G26" s="961"/>
      <c r="H26" s="959"/>
      <c r="I26" s="960"/>
      <c r="J26" s="960"/>
      <c r="K26" s="960"/>
      <c r="L26" s="961"/>
    </row>
    <row r="27" spans="2:12" x14ac:dyDescent="0.3">
      <c r="B27" s="959"/>
      <c r="C27" s="960"/>
      <c r="D27" s="960"/>
      <c r="E27" s="960"/>
      <c r="F27" s="960"/>
      <c r="G27" s="961"/>
      <c r="H27" s="959"/>
      <c r="I27" s="960"/>
      <c r="J27" s="960"/>
      <c r="K27" s="960"/>
      <c r="L27" s="961"/>
    </row>
    <row r="28" spans="2:12" x14ac:dyDescent="0.3">
      <c r="B28" s="959"/>
      <c r="C28" s="960"/>
      <c r="D28" s="960"/>
      <c r="E28" s="960"/>
      <c r="F28" s="960"/>
      <c r="G28" s="961"/>
      <c r="H28" s="959"/>
      <c r="I28" s="960"/>
      <c r="J28" s="960"/>
      <c r="K28" s="960"/>
      <c r="L28" s="961"/>
    </row>
    <row r="29" spans="2:12" x14ac:dyDescent="0.3">
      <c r="B29" s="959"/>
      <c r="C29" s="960"/>
      <c r="D29" s="960"/>
      <c r="E29" s="960"/>
      <c r="F29" s="960"/>
      <c r="G29" s="961"/>
      <c r="H29" s="959"/>
      <c r="I29" s="960"/>
      <c r="J29" s="960"/>
      <c r="K29" s="960"/>
      <c r="L29" s="961"/>
    </row>
    <row r="30" spans="2:12" x14ac:dyDescent="0.3">
      <c r="B30" s="959"/>
      <c r="C30" s="960"/>
      <c r="D30" s="960"/>
      <c r="E30" s="960"/>
      <c r="F30" s="960"/>
      <c r="G30" s="961"/>
      <c r="H30" s="959"/>
      <c r="I30" s="960"/>
      <c r="J30" s="960"/>
      <c r="K30" s="960"/>
      <c r="L30" s="961"/>
    </row>
    <row r="31" spans="2:12" x14ac:dyDescent="0.3">
      <c r="B31" s="959"/>
      <c r="C31" s="960"/>
      <c r="D31" s="960"/>
      <c r="E31" s="960"/>
      <c r="F31" s="960"/>
      <c r="G31" s="961"/>
      <c r="H31" s="959"/>
      <c r="I31" s="960"/>
      <c r="J31" s="960"/>
      <c r="K31" s="960"/>
      <c r="L31" s="961"/>
    </row>
    <row r="32" spans="2:12" x14ac:dyDescent="0.3">
      <c r="B32" s="959"/>
      <c r="C32" s="960"/>
      <c r="D32" s="960"/>
      <c r="E32" s="960"/>
      <c r="F32" s="960"/>
      <c r="G32" s="961"/>
      <c r="H32" s="959"/>
      <c r="I32" s="960"/>
      <c r="J32" s="960"/>
      <c r="K32" s="960"/>
      <c r="L32" s="961"/>
    </row>
    <row r="33" spans="2:15" x14ac:dyDescent="0.3">
      <c r="B33" s="959"/>
      <c r="C33" s="960"/>
      <c r="D33" s="960"/>
      <c r="E33" s="960"/>
      <c r="F33" s="960"/>
      <c r="G33" s="961"/>
      <c r="H33" s="959"/>
      <c r="I33" s="960"/>
      <c r="J33" s="960"/>
      <c r="K33" s="960"/>
      <c r="L33" s="961"/>
    </row>
    <row r="34" spans="2:15" x14ac:dyDescent="0.3">
      <c r="B34" s="959"/>
      <c r="C34" s="960"/>
      <c r="D34" s="960"/>
      <c r="E34" s="960"/>
      <c r="F34" s="960"/>
      <c r="G34" s="961"/>
      <c r="H34" s="959"/>
      <c r="I34" s="960"/>
      <c r="J34" s="960"/>
      <c r="K34" s="960"/>
      <c r="L34" s="961"/>
    </row>
    <row r="35" spans="2:15" x14ac:dyDescent="0.3">
      <c r="B35" s="959"/>
      <c r="C35" s="960"/>
      <c r="D35" s="960"/>
      <c r="E35" s="960"/>
      <c r="F35" s="960"/>
      <c r="G35" s="961"/>
      <c r="H35" s="959"/>
      <c r="I35" s="960"/>
      <c r="J35" s="960"/>
      <c r="K35" s="960"/>
      <c r="L35" s="961"/>
    </row>
    <row r="36" spans="2:15" x14ac:dyDescent="0.3">
      <c r="B36" s="959"/>
      <c r="C36" s="960"/>
      <c r="D36" s="960"/>
      <c r="E36" s="960"/>
      <c r="F36" s="960"/>
      <c r="G36" s="961"/>
      <c r="H36" s="959"/>
      <c r="I36" s="960"/>
      <c r="J36" s="960"/>
      <c r="K36" s="960"/>
      <c r="L36" s="961"/>
    </row>
    <row r="37" spans="2:15" x14ac:dyDescent="0.3">
      <c r="B37" s="959"/>
      <c r="C37" s="960"/>
      <c r="D37" s="960"/>
      <c r="E37" s="960"/>
      <c r="F37" s="960"/>
      <c r="G37" s="961"/>
      <c r="H37" s="959"/>
      <c r="I37" s="960"/>
      <c r="J37" s="960"/>
      <c r="K37" s="960"/>
      <c r="L37" s="961"/>
    </row>
    <row r="38" spans="2:15" x14ac:dyDescent="0.3">
      <c r="B38" s="959"/>
      <c r="C38" s="960"/>
      <c r="D38" s="960"/>
      <c r="E38" s="960"/>
      <c r="F38" s="960"/>
      <c r="G38" s="961"/>
      <c r="H38" s="959"/>
      <c r="I38" s="960"/>
      <c r="J38" s="960"/>
      <c r="K38" s="960"/>
      <c r="L38" s="961"/>
    </row>
    <row r="39" spans="2:15" ht="27" customHeight="1" x14ac:dyDescent="0.3">
      <c r="B39" s="962" t="s">
        <v>1092</v>
      </c>
      <c r="C39" s="963"/>
      <c r="D39" s="963"/>
      <c r="E39" s="963"/>
      <c r="F39" s="963"/>
      <c r="G39" s="964"/>
      <c r="H39" s="968" t="s">
        <v>1091</v>
      </c>
      <c r="I39" s="969"/>
      <c r="J39" s="969"/>
      <c r="K39" s="969"/>
      <c r="L39" s="970"/>
    </row>
    <row r="40" spans="2:15" ht="34.5" customHeight="1" thickBot="1" x14ac:dyDescent="0.35">
      <c r="B40" s="965"/>
      <c r="C40" s="966"/>
      <c r="D40" s="966"/>
      <c r="E40" s="966"/>
      <c r="F40" s="966"/>
      <c r="G40" s="967"/>
      <c r="H40" s="971"/>
      <c r="I40" s="972"/>
      <c r="J40" s="972"/>
      <c r="K40" s="972"/>
      <c r="L40" s="973"/>
    </row>
    <row r="41" spans="2:15" ht="15.75" customHeight="1" x14ac:dyDescent="0.3">
      <c r="B41" s="974" t="s">
        <v>688</v>
      </c>
      <c r="C41" s="975"/>
      <c r="D41" s="975"/>
      <c r="E41" s="975"/>
      <c r="F41" s="975"/>
      <c r="G41" s="976"/>
      <c r="H41" s="974" t="s">
        <v>689</v>
      </c>
      <c r="I41" s="975"/>
      <c r="J41" s="975"/>
      <c r="K41" s="975"/>
      <c r="L41" s="976"/>
    </row>
    <row r="42" spans="2:15" x14ac:dyDescent="0.3">
      <c r="B42" s="959"/>
      <c r="C42" s="960"/>
      <c r="D42" s="960"/>
      <c r="E42" s="960"/>
      <c r="F42" s="960"/>
      <c r="G42" s="961"/>
      <c r="H42" s="959"/>
      <c r="I42" s="960"/>
      <c r="J42" s="960"/>
      <c r="K42" s="960"/>
      <c r="L42" s="961"/>
    </row>
    <row r="43" spans="2:15" x14ac:dyDescent="0.3">
      <c r="B43" s="959"/>
      <c r="C43" s="960"/>
      <c r="D43" s="960"/>
      <c r="E43" s="960"/>
      <c r="F43" s="960"/>
      <c r="G43" s="961"/>
      <c r="H43" s="959"/>
      <c r="I43" s="960"/>
      <c r="J43" s="960"/>
      <c r="K43" s="960"/>
      <c r="L43" s="961"/>
      <c r="O43" s="173"/>
    </row>
    <row r="44" spans="2:15" x14ac:dyDescent="0.3">
      <c r="B44" s="959"/>
      <c r="C44" s="960"/>
      <c r="D44" s="960"/>
      <c r="E44" s="960"/>
      <c r="F44" s="960"/>
      <c r="G44" s="961"/>
      <c r="H44" s="959"/>
      <c r="I44" s="960"/>
      <c r="J44" s="960"/>
      <c r="K44" s="960"/>
      <c r="L44" s="961"/>
    </row>
    <row r="45" spans="2:15" x14ac:dyDescent="0.3">
      <c r="B45" s="959"/>
      <c r="C45" s="960"/>
      <c r="D45" s="960"/>
      <c r="E45" s="960"/>
      <c r="F45" s="960"/>
      <c r="G45" s="961"/>
      <c r="H45" s="959"/>
      <c r="I45" s="960"/>
      <c r="J45" s="960"/>
      <c r="K45" s="960"/>
      <c r="L45" s="961"/>
    </row>
    <row r="46" spans="2:15" x14ac:dyDescent="0.3">
      <c r="B46" s="959"/>
      <c r="C46" s="960"/>
      <c r="D46" s="960"/>
      <c r="E46" s="960"/>
      <c r="F46" s="960"/>
      <c r="G46" s="961"/>
      <c r="H46" s="959"/>
      <c r="I46" s="960"/>
      <c r="J46" s="960"/>
      <c r="K46" s="960"/>
      <c r="L46" s="961"/>
    </row>
    <row r="47" spans="2:15" x14ac:dyDescent="0.3">
      <c r="B47" s="959"/>
      <c r="C47" s="960"/>
      <c r="D47" s="960"/>
      <c r="E47" s="960"/>
      <c r="F47" s="960"/>
      <c r="G47" s="961"/>
      <c r="H47" s="959"/>
      <c r="I47" s="960"/>
      <c r="J47" s="960"/>
      <c r="K47" s="960"/>
      <c r="L47" s="961"/>
    </row>
    <row r="48" spans="2:15" x14ac:dyDescent="0.3">
      <c r="B48" s="959"/>
      <c r="C48" s="960"/>
      <c r="D48" s="960"/>
      <c r="E48" s="960"/>
      <c r="F48" s="960"/>
      <c r="G48" s="961"/>
      <c r="H48" s="959"/>
      <c r="I48" s="960"/>
      <c r="J48" s="960"/>
      <c r="K48" s="960"/>
      <c r="L48" s="961"/>
    </row>
    <row r="49" spans="2:12" x14ac:dyDescent="0.3">
      <c r="B49" s="959"/>
      <c r="C49" s="960"/>
      <c r="D49" s="960"/>
      <c r="E49" s="960"/>
      <c r="F49" s="960"/>
      <c r="G49" s="961"/>
      <c r="H49" s="959"/>
      <c r="I49" s="960"/>
      <c r="J49" s="960"/>
      <c r="K49" s="960"/>
      <c r="L49" s="961"/>
    </row>
    <row r="50" spans="2:12" x14ac:dyDescent="0.3">
      <c r="B50" s="959"/>
      <c r="C50" s="960"/>
      <c r="D50" s="960"/>
      <c r="E50" s="960"/>
      <c r="F50" s="960"/>
      <c r="G50" s="961"/>
      <c r="H50" s="959"/>
      <c r="I50" s="960"/>
      <c r="J50" s="960"/>
      <c r="K50" s="960"/>
      <c r="L50" s="961"/>
    </row>
    <row r="51" spans="2:12" x14ac:dyDescent="0.3">
      <c r="B51" s="959"/>
      <c r="C51" s="960"/>
      <c r="D51" s="960"/>
      <c r="E51" s="960"/>
      <c r="F51" s="960"/>
      <c r="G51" s="961"/>
      <c r="H51" s="959"/>
      <c r="I51" s="960"/>
      <c r="J51" s="960"/>
      <c r="K51" s="960"/>
      <c r="L51" s="961"/>
    </row>
    <row r="52" spans="2:12" x14ac:dyDescent="0.3">
      <c r="B52" s="959"/>
      <c r="C52" s="960"/>
      <c r="D52" s="960"/>
      <c r="E52" s="960"/>
      <c r="F52" s="960"/>
      <c r="G52" s="961"/>
      <c r="H52" s="959"/>
      <c r="I52" s="960"/>
      <c r="J52" s="960"/>
      <c r="K52" s="960"/>
      <c r="L52" s="961"/>
    </row>
    <row r="53" spans="2:12" x14ac:dyDescent="0.3">
      <c r="B53" s="959"/>
      <c r="C53" s="960"/>
      <c r="D53" s="960"/>
      <c r="E53" s="960"/>
      <c r="F53" s="960"/>
      <c r="G53" s="961"/>
      <c r="H53" s="959"/>
      <c r="I53" s="960"/>
      <c r="J53" s="960"/>
      <c r="K53" s="960"/>
      <c r="L53" s="961"/>
    </row>
    <row r="54" spans="2:12" x14ac:dyDescent="0.3">
      <c r="B54" s="959"/>
      <c r="C54" s="960"/>
      <c r="D54" s="960"/>
      <c r="E54" s="960"/>
      <c r="F54" s="960"/>
      <c r="G54" s="961"/>
      <c r="H54" s="959"/>
      <c r="I54" s="960"/>
      <c r="J54" s="960"/>
      <c r="K54" s="960"/>
      <c r="L54" s="961"/>
    </row>
    <row r="55" spans="2:12" ht="21.9" customHeight="1" x14ac:dyDescent="0.3">
      <c r="B55" s="962" t="s">
        <v>1090</v>
      </c>
      <c r="C55" s="963"/>
      <c r="D55" s="963"/>
      <c r="E55" s="963"/>
      <c r="F55" s="963"/>
      <c r="G55" s="964"/>
      <c r="H55" s="968" t="s">
        <v>1089</v>
      </c>
      <c r="I55" s="969"/>
      <c r="J55" s="969"/>
      <c r="K55" s="969"/>
      <c r="L55" s="970"/>
    </row>
    <row r="56" spans="2:12" ht="26.25" customHeight="1" thickBot="1" x14ac:dyDescent="0.35">
      <c r="B56" s="965"/>
      <c r="C56" s="966"/>
      <c r="D56" s="966"/>
      <c r="E56" s="966"/>
      <c r="F56" s="966"/>
      <c r="G56" s="967"/>
      <c r="H56" s="971"/>
      <c r="I56" s="972"/>
      <c r="J56" s="972"/>
      <c r="K56" s="972"/>
      <c r="L56" s="973"/>
    </row>
    <row r="57" spans="2:12" x14ac:dyDescent="0.3">
      <c r="B57" s="974" t="s">
        <v>690</v>
      </c>
      <c r="C57" s="975"/>
      <c r="D57" s="975"/>
      <c r="E57" s="975"/>
      <c r="F57" s="975"/>
      <c r="G57" s="976"/>
      <c r="H57" s="974" t="s">
        <v>691</v>
      </c>
      <c r="I57" s="975"/>
      <c r="J57" s="975"/>
      <c r="K57" s="975"/>
      <c r="L57" s="976"/>
    </row>
    <row r="58" spans="2:12" x14ac:dyDescent="0.3">
      <c r="B58" s="959"/>
      <c r="C58" s="960"/>
      <c r="D58" s="960"/>
      <c r="E58" s="960"/>
      <c r="F58" s="960"/>
      <c r="G58" s="961"/>
      <c r="H58" s="959"/>
      <c r="I58" s="960"/>
      <c r="J58" s="960"/>
      <c r="K58" s="960"/>
      <c r="L58" s="961"/>
    </row>
    <row r="59" spans="2:12" x14ac:dyDescent="0.3">
      <c r="B59" s="959"/>
      <c r="C59" s="960"/>
      <c r="D59" s="960"/>
      <c r="E59" s="960"/>
      <c r="F59" s="960"/>
      <c r="G59" s="961"/>
      <c r="H59" s="959"/>
      <c r="I59" s="960"/>
      <c r="J59" s="960"/>
      <c r="K59" s="960"/>
      <c r="L59" s="961"/>
    </row>
    <row r="60" spans="2:12" x14ac:dyDescent="0.3">
      <c r="B60" s="959"/>
      <c r="C60" s="960"/>
      <c r="D60" s="960"/>
      <c r="E60" s="960"/>
      <c r="F60" s="960"/>
      <c r="G60" s="961"/>
      <c r="H60" s="959"/>
      <c r="I60" s="960"/>
      <c r="J60" s="960"/>
      <c r="K60" s="960"/>
      <c r="L60" s="961"/>
    </row>
    <row r="61" spans="2:12" x14ac:dyDescent="0.3">
      <c r="B61" s="959"/>
      <c r="C61" s="960"/>
      <c r="D61" s="960"/>
      <c r="E61" s="960"/>
      <c r="F61" s="960"/>
      <c r="G61" s="961"/>
      <c r="H61" s="959"/>
      <c r="I61" s="960"/>
      <c r="J61" s="960"/>
      <c r="K61" s="960"/>
      <c r="L61" s="961"/>
    </row>
    <row r="62" spans="2:12" x14ac:dyDescent="0.3">
      <c r="B62" s="959"/>
      <c r="C62" s="960"/>
      <c r="D62" s="960"/>
      <c r="E62" s="960"/>
      <c r="F62" s="960"/>
      <c r="G62" s="961"/>
      <c r="H62" s="959"/>
      <c r="I62" s="960"/>
      <c r="J62" s="960"/>
      <c r="K62" s="960"/>
      <c r="L62" s="961"/>
    </row>
    <row r="63" spans="2:12" x14ac:dyDescent="0.3">
      <c r="B63" s="959"/>
      <c r="C63" s="960"/>
      <c r="D63" s="960"/>
      <c r="E63" s="960"/>
      <c r="F63" s="960"/>
      <c r="G63" s="961"/>
      <c r="H63" s="959"/>
      <c r="I63" s="960"/>
      <c r="J63" s="960"/>
      <c r="K63" s="960"/>
      <c r="L63" s="961"/>
    </row>
    <row r="64" spans="2:12" x14ac:dyDescent="0.3">
      <c r="B64" s="959"/>
      <c r="C64" s="960"/>
      <c r="D64" s="960"/>
      <c r="E64" s="960"/>
      <c r="F64" s="960"/>
      <c r="G64" s="961"/>
      <c r="H64" s="959"/>
      <c r="I64" s="960"/>
      <c r="J64" s="960"/>
      <c r="K64" s="960"/>
      <c r="L64" s="961"/>
    </row>
    <row r="65" spans="2:12" x14ac:dyDescent="0.3">
      <c r="B65" s="959"/>
      <c r="C65" s="960"/>
      <c r="D65" s="960"/>
      <c r="E65" s="960"/>
      <c r="F65" s="960"/>
      <c r="G65" s="961"/>
      <c r="H65" s="959"/>
      <c r="I65" s="960"/>
      <c r="J65" s="960"/>
      <c r="K65" s="960"/>
      <c r="L65" s="961"/>
    </row>
    <row r="66" spans="2:12" x14ac:dyDescent="0.3">
      <c r="B66" s="959"/>
      <c r="C66" s="960"/>
      <c r="D66" s="960"/>
      <c r="E66" s="960"/>
      <c r="F66" s="960"/>
      <c r="G66" s="961"/>
      <c r="H66" s="959"/>
      <c r="I66" s="960"/>
      <c r="J66" s="960"/>
      <c r="K66" s="960"/>
      <c r="L66" s="961"/>
    </row>
    <row r="67" spans="2:12" x14ac:dyDescent="0.3">
      <c r="B67" s="959"/>
      <c r="C67" s="960"/>
      <c r="D67" s="960"/>
      <c r="E67" s="960"/>
      <c r="F67" s="960"/>
      <c r="G67" s="961"/>
      <c r="H67" s="959"/>
      <c r="I67" s="960"/>
      <c r="J67" s="960"/>
      <c r="K67" s="960"/>
      <c r="L67" s="961"/>
    </row>
    <row r="68" spans="2:12" x14ac:dyDescent="0.3">
      <c r="B68" s="959"/>
      <c r="C68" s="960"/>
      <c r="D68" s="960"/>
      <c r="E68" s="960"/>
      <c r="F68" s="960"/>
      <c r="G68" s="961"/>
      <c r="H68" s="959"/>
      <c r="I68" s="960"/>
      <c r="J68" s="960"/>
      <c r="K68" s="960"/>
      <c r="L68" s="961"/>
    </row>
    <row r="69" spans="2:12" x14ac:dyDescent="0.3">
      <c r="B69" s="959"/>
      <c r="C69" s="960"/>
      <c r="D69" s="960"/>
      <c r="E69" s="960"/>
      <c r="F69" s="960"/>
      <c r="G69" s="961"/>
      <c r="H69" s="959"/>
      <c r="I69" s="960"/>
      <c r="J69" s="960"/>
      <c r="K69" s="960"/>
      <c r="L69" s="961"/>
    </row>
    <row r="70" spans="2:12" x14ac:dyDescent="0.3">
      <c r="B70" s="959"/>
      <c r="C70" s="960"/>
      <c r="D70" s="960"/>
      <c r="E70" s="960"/>
      <c r="F70" s="960"/>
      <c r="G70" s="961"/>
      <c r="H70" s="959"/>
      <c r="I70" s="960"/>
      <c r="J70" s="960"/>
      <c r="K70" s="960"/>
      <c r="L70" s="961"/>
    </row>
    <row r="71" spans="2:12" ht="21.9" customHeight="1" x14ac:dyDescent="0.3">
      <c r="B71" s="1011" t="s">
        <v>1088</v>
      </c>
      <c r="C71" s="969"/>
      <c r="D71" s="969"/>
      <c r="E71" s="969"/>
      <c r="F71" s="969"/>
      <c r="G71" s="970"/>
      <c r="H71" s="968" t="s">
        <v>1087</v>
      </c>
      <c r="I71" s="969"/>
      <c r="J71" s="969"/>
      <c r="K71" s="969"/>
      <c r="L71" s="970"/>
    </row>
    <row r="72" spans="2:12" ht="21.9" customHeight="1" thickBot="1" x14ac:dyDescent="0.35">
      <c r="B72" s="971"/>
      <c r="C72" s="972"/>
      <c r="D72" s="972"/>
      <c r="E72" s="972"/>
      <c r="F72" s="972"/>
      <c r="G72" s="973"/>
      <c r="H72" s="971"/>
      <c r="I72" s="972"/>
      <c r="J72" s="972"/>
      <c r="K72" s="972"/>
      <c r="L72" s="973"/>
    </row>
    <row r="73" spans="2:12" x14ac:dyDescent="0.3">
      <c r="B73" s="974" t="s">
        <v>690</v>
      </c>
      <c r="C73" s="975"/>
      <c r="D73" s="975"/>
      <c r="E73" s="975"/>
      <c r="F73" s="975"/>
      <c r="G73" s="976"/>
      <c r="H73" s="974" t="s">
        <v>691</v>
      </c>
      <c r="I73" s="975"/>
      <c r="J73" s="975"/>
      <c r="K73" s="975"/>
      <c r="L73" s="976"/>
    </row>
    <row r="74" spans="2:12" x14ac:dyDescent="0.3">
      <c r="B74" s="959"/>
      <c r="C74" s="960"/>
      <c r="D74" s="960"/>
      <c r="E74" s="960"/>
      <c r="F74" s="960"/>
      <c r="G74" s="961"/>
      <c r="H74" s="959"/>
      <c r="I74" s="960"/>
      <c r="J74" s="960"/>
      <c r="K74" s="960"/>
      <c r="L74" s="961"/>
    </row>
    <row r="75" spans="2:12" x14ac:dyDescent="0.3">
      <c r="B75" s="959"/>
      <c r="C75" s="960"/>
      <c r="D75" s="960"/>
      <c r="E75" s="960"/>
      <c r="F75" s="960"/>
      <c r="G75" s="961"/>
      <c r="H75" s="959"/>
      <c r="I75" s="960"/>
      <c r="J75" s="960"/>
      <c r="K75" s="960"/>
      <c r="L75" s="961"/>
    </row>
    <row r="76" spans="2:12" x14ac:dyDescent="0.3">
      <c r="B76" s="959"/>
      <c r="C76" s="960"/>
      <c r="D76" s="960"/>
      <c r="E76" s="960"/>
      <c r="F76" s="960"/>
      <c r="G76" s="961"/>
      <c r="H76" s="959"/>
      <c r="I76" s="960"/>
      <c r="J76" s="960"/>
      <c r="K76" s="960"/>
      <c r="L76" s="961"/>
    </row>
    <row r="77" spans="2:12" x14ac:dyDescent="0.3">
      <c r="B77" s="959"/>
      <c r="C77" s="960"/>
      <c r="D77" s="960"/>
      <c r="E77" s="960"/>
      <c r="F77" s="960"/>
      <c r="G77" s="961"/>
      <c r="H77" s="959"/>
      <c r="I77" s="960"/>
      <c r="J77" s="960"/>
      <c r="K77" s="960"/>
      <c r="L77" s="961"/>
    </row>
    <row r="78" spans="2:12" x14ac:dyDescent="0.3">
      <c r="B78" s="959"/>
      <c r="C78" s="960"/>
      <c r="D78" s="960"/>
      <c r="E78" s="960"/>
      <c r="F78" s="960"/>
      <c r="G78" s="961"/>
      <c r="H78" s="959"/>
      <c r="I78" s="960"/>
      <c r="J78" s="960"/>
      <c r="K78" s="960"/>
      <c r="L78" s="961"/>
    </row>
    <row r="79" spans="2:12" x14ac:dyDescent="0.3">
      <c r="B79" s="959"/>
      <c r="C79" s="960"/>
      <c r="D79" s="960"/>
      <c r="E79" s="960"/>
      <c r="F79" s="960"/>
      <c r="G79" s="961"/>
      <c r="H79" s="959"/>
      <c r="I79" s="960"/>
      <c r="J79" s="960"/>
      <c r="K79" s="960"/>
      <c r="L79" s="961"/>
    </row>
    <row r="80" spans="2:12" x14ac:dyDescent="0.3">
      <c r="B80" s="959"/>
      <c r="C80" s="960"/>
      <c r="D80" s="960"/>
      <c r="E80" s="960"/>
      <c r="F80" s="960"/>
      <c r="G80" s="961"/>
      <c r="H80" s="959"/>
      <c r="I80" s="960"/>
      <c r="J80" s="960"/>
      <c r="K80" s="960"/>
      <c r="L80" s="961"/>
    </row>
    <row r="81" spans="2:12" x14ac:dyDescent="0.3">
      <c r="B81" s="959"/>
      <c r="C81" s="960"/>
      <c r="D81" s="960"/>
      <c r="E81" s="960"/>
      <c r="F81" s="960"/>
      <c r="G81" s="961"/>
      <c r="H81" s="959"/>
      <c r="I81" s="960"/>
      <c r="J81" s="960"/>
      <c r="K81" s="960"/>
      <c r="L81" s="961"/>
    </row>
    <row r="82" spans="2:12" x14ac:dyDescent="0.3">
      <c r="B82" s="959"/>
      <c r="C82" s="960"/>
      <c r="D82" s="960"/>
      <c r="E82" s="960"/>
      <c r="F82" s="960"/>
      <c r="G82" s="961"/>
      <c r="H82" s="959"/>
      <c r="I82" s="960"/>
      <c r="J82" s="960"/>
      <c r="K82" s="960"/>
      <c r="L82" s="961"/>
    </row>
    <row r="83" spans="2:12" x14ac:dyDescent="0.3">
      <c r="B83" s="959"/>
      <c r="C83" s="960"/>
      <c r="D83" s="960"/>
      <c r="E83" s="960"/>
      <c r="F83" s="960"/>
      <c r="G83" s="961"/>
      <c r="H83" s="959"/>
      <c r="I83" s="960"/>
      <c r="J83" s="960"/>
      <c r="K83" s="960"/>
      <c r="L83" s="961"/>
    </row>
    <row r="84" spans="2:12" x14ac:dyDescent="0.3">
      <c r="B84" s="959"/>
      <c r="C84" s="960"/>
      <c r="D84" s="960"/>
      <c r="E84" s="960"/>
      <c r="F84" s="960"/>
      <c r="G84" s="961"/>
      <c r="H84" s="959"/>
      <c r="I84" s="960"/>
      <c r="J84" s="960"/>
      <c r="K84" s="960"/>
      <c r="L84" s="961"/>
    </row>
    <row r="85" spans="2:12" x14ac:dyDescent="0.3">
      <c r="B85" s="959"/>
      <c r="C85" s="960"/>
      <c r="D85" s="960"/>
      <c r="E85" s="960"/>
      <c r="F85" s="960"/>
      <c r="G85" s="961"/>
      <c r="H85" s="959"/>
      <c r="I85" s="960"/>
      <c r="J85" s="960"/>
      <c r="K85" s="960"/>
      <c r="L85" s="961"/>
    </row>
    <row r="86" spans="2:12" x14ac:dyDescent="0.3">
      <c r="B86" s="959"/>
      <c r="C86" s="960"/>
      <c r="D86" s="960"/>
      <c r="E86" s="960"/>
      <c r="F86" s="960"/>
      <c r="G86" s="961"/>
      <c r="H86" s="959"/>
      <c r="I86" s="960"/>
      <c r="J86" s="960"/>
      <c r="K86" s="960"/>
      <c r="L86" s="961"/>
    </row>
    <row r="87" spans="2:12" ht="21.9" customHeight="1" x14ac:dyDescent="0.3">
      <c r="B87" s="968" t="s">
        <v>1086</v>
      </c>
      <c r="C87" s="969"/>
      <c r="D87" s="969"/>
      <c r="E87" s="969"/>
      <c r="F87" s="969"/>
      <c r="G87" s="970"/>
      <c r="H87" s="968" t="s">
        <v>1085</v>
      </c>
      <c r="I87" s="969"/>
      <c r="J87" s="969"/>
      <c r="K87" s="969"/>
      <c r="L87" s="970"/>
    </row>
    <row r="88" spans="2:12" ht="21.9" customHeight="1" thickBot="1" x14ac:dyDescent="0.35">
      <c r="B88" s="971"/>
      <c r="C88" s="972"/>
      <c r="D88" s="972"/>
      <c r="E88" s="972"/>
      <c r="F88" s="972"/>
      <c r="G88" s="973"/>
      <c r="H88" s="971"/>
      <c r="I88" s="972"/>
      <c r="J88" s="972"/>
      <c r="K88" s="972"/>
      <c r="L88" s="973"/>
    </row>
    <row r="89" spans="2:12" x14ac:dyDescent="0.3">
      <c r="B89" s="974" t="s">
        <v>690</v>
      </c>
      <c r="C89" s="975"/>
      <c r="D89" s="975"/>
      <c r="E89" s="975"/>
      <c r="F89" s="975"/>
      <c r="G89" s="976"/>
      <c r="H89" s="974" t="s">
        <v>691</v>
      </c>
      <c r="I89" s="975"/>
      <c r="J89" s="975"/>
      <c r="K89" s="975"/>
      <c r="L89" s="976"/>
    </row>
    <row r="90" spans="2:12" x14ac:dyDescent="0.3">
      <c r="B90" s="959"/>
      <c r="C90" s="960"/>
      <c r="D90" s="960"/>
      <c r="E90" s="960"/>
      <c r="F90" s="960"/>
      <c r="G90" s="961"/>
      <c r="H90" s="959"/>
      <c r="I90" s="960"/>
      <c r="J90" s="960"/>
      <c r="K90" s="960"/>
      <c r="L90" s="961"/>
    </row>
    <row r="91" spans="2:12" x14ac:dyDescent="0.3">
      <c r="B91" s="959"/>
      <c r="C91" s="960"/>
      <c r="D91" s="960"/>
      <c r="E91" s="960"/>
      <c r="F91" s="960"/>
      <c r="G91" s="961"/>
      <c r="H91" s="959"/>
      <c r="I91" s="960"/>
      <c r="J91" s="960"/>
      <c r="K91" s="960"/>
      <c r="L91" s="961"/>
    </row>
    <row r="92" spans="2:12" x14ac:dyDescent="0.3">
      <c r="B92" s="959"/>
      <c r="C92" s="960"/>
      <c r="D92" s="960"/>
      <c r="E92" s="960"/>
      <c r="F92" s="960"/>
      <c r="G92" s="961"/>
      <c r="H92" s="959"/>
      <c r="I92" s="960"/>
      <c r="J92" s="960"/>
      <c r="K92" s="960"/>
      <c r="L92" s="961"/>
    </row>
    <row r="93" spans="2:12" x14ac:dyDescent="0.3">
      <c r="B93" s="959"/>
      <c r="C93" s="960"/>
      <c r="D93" s="960"/>
      <c r="E93" s="960"/>
      <c r="F93" s="960"/>
      <c r="G93" s="961"/>
      <c r="H93" s="959"/>
      <c r="I93" s="960"/>
      <c r="J93" s="960"/>
      <c r="K93" s="960"/>
      <c r="L93" s="961"/>
    </row>
    <row r="94" spans="2:12" x14ac:dyDescent="0.3">
      <c r="B94" s="959"/>
      <c r="C94" s="960"/>
      <c r="D94" s="960"/>
      <c r="E94" s="960"/>
      <c r="F94" s="960"/>
      <c r="G94" s="961"/>
      <c r="H94" s="959"/>
      <c r="I94" s="960"/>
      <c r="J94" s="960"/>
      <c r="K94" s="960"/>
      <c r="L94" s="961"/>
    </row>
    <row r="95" spans="2:12" x14ac:dyDescent="0.3">
      <c r="B95" s="959"/>
      <c r="C95" s="960"/>
      <c r="D95" s="960"/>
      <c r="E95" s="960"/>
      <c r="F95" s="960"/>
      <c r="G95" s="961"/>
      <c r="H95" s="959"/>
      <c r="I95" s="960"/>
      <c r="J95" s="960"/>
      <c r="K95" s="960"/>
      <c r="L95" s="961"/>
    </row>
    <row r="96" spans="2:12" x14ac:dyDescent="0.3">
      <c r="B96" s="959"/>
      <c r="C96" s="960"/>
      <c r="D96" s="960"/>
      <c r="E96" s="960"/>
      <c r="F96" s="960"/>
      <c r="G96" s="961"/>
      <c r="H96" s="959"/>
      <c r="I96" s="960"/>
      <c r="J96" s="960"/>
      <c r="K96" s="960"/>
      <c r="L96" s="961"/>
    </row>
    <row r="97" spans="2:12" x14ac:dyDescent="0.3">
      <c r="B97" s="959"/>
      <c r="C97" s="960"/>
      <c r="D97" s="960"/>
      <c r="E97" s="960"/>
      <c r="F97" s="960"/>
      <c r="G97" s="961"/>
      <c r="H97" s="959"/>
      <c r="I97" s="960"/>
      <c r="J97" s="960"/>
      <c r="K97" s="960"/>
      <c r="L97" s="961"/>
    </row>
    <row r="98" spans="2:12" x14ac:dyDescent="0.3">
      <c r="B98" s="959"/>
      <c r="C98" s="960"/>
      <c r="D98" s="960"/>
      <c r="E98" s="960"/>
      <c r="F98" s="960"/>
      <c r="G98" s="961"/>
      <c r="H98" s="959"/>
      <c r="I98" s="960"/>
      <c r="J98" s="960"/>
      <c r="K98" s="960"/>
      <c r="L98" s="961"/>
    </row>
    <row r="99" spans="2:12" x14ac:dyDescent="0.3">
      <c r="B99" s="959"/>
      <c r="C99" s="960"/>
      <c r="D99" s="960"/>
      <c r="E99" s="960"/>
      <c r="F99" s="960"/>
      <c r="G99" s="961"/>
      <c r="H99" s="959"/>
      <c r="I99" s="960"/>
      <c r="J99" s="960"/>
      <c r="K99" s="960"/>
      <c r="L99" s="961"/>
    </row>
    <row r="100" spans="2:12" x14ac:dyDescent="0.3">
      <c r="B100" s="959"/>
      <c r="C100" s="960"/>
      <c r="D100" s="960"/>
      <c r="E100" s="960"/>
      <c r="F100" s="960"/>
      <c r="G100" s="961"/>
      <c r="H100" s="959"/>
      <c r="I100" s="960"/>
      <c r="J100" s="960"/>
      <c r="K100" s="960"/>
      <c r="L100" s="961"/>
    </row>
    <row r="101" spans="2:12" x14ac:dyDescent="0.3">
      <c r="B101" s="959"/>
      <c r="C101" s="960"/>
      <c r="D101" s="960"/>
      <c r="E101" s="960"/>
      <c r="F101" s="960"/>
      <c r="G101" s="961"/>
      <c r="H101" s="959"/>
      <c r="I101" s="960"/>
      <c r="J101" s="960"/>
      <c r="K101" s="960"/>
      <c r="L101" s="961"/>
    </row>
    <row r="102" spans="2:12" x14ac:dyDescent="0.3">
      <c r="B102" s="959"/>
      <c r="C102" s="960"/>
      <c r="D102" s="960"/>
      <c r="E102" s="960"/>
      <c r="F102" s="960"/>
      <c r="G102" s="961"/>
      <c r="H102" s="959"/>
      <c r="I102" s="960"/>
      <c r="J102" s="960"/>
      <c r="K102" s="960"/>
      <c r="L102" s="961"/>
    </row>
    <row r="103" spans="2:12" ht="21.9" customHeight="1" x14ac:dyDescent="0.3">
      <c r="B103" s="1058" t="s">
        <v>1084</v>
      </c>
      <c r="C103" s="963"/>
      <c r="D103" s="963"/>
      <c r="E103" s="963"/>
      <c r="F103" s="963"/>
      <c r="G103" s="964"/>
      <c r="H103" s="968" t="s">
        <v>1083</v>
      </c>
      <c r="I103" s="969"/>
      <c r="J103" s="969"/>
      <c r="K103" s="969"/>
      <c r="L103" s="970"/>
    </row>
    <row r="104" spans="2:12" ht="21.9" customHeight="1" thickBot="1" x14ac:dyDescent="0.35">
      <c r="B104" s="965"/>
      <c r="C104" s="966"/>
      <c r="D104" s="966"/>
      <c r="E104" s="966"/>
      <c r="F104" s="966"/>
      <c r="G104" s="967"/>
      <c r="H104" s="971"/>
      <c r="I104" s="972"/>
      <c r="J104" s="972"/>
      <c r="K104" s="972"/>
      <c r="L104" s="973"/>
    </row>
    <row r="105" spans="2:12" x14ac:dyDescent="0.3">
      <c r="B105" s="974" t="s">
        <v>690</v>
      </c>
      <c r="C105" s="975"/>
      <c r="D105" s="975"/>
      <c r="E105" s="975"/>
      <c r="F105" s="975"/>
      <c r="G105" s="976"/>
      <c r="H105" s="974" t="s">
        <v>691</v>
      </c>
      <c r="I105" s="975"/>
      <c r="J105" s="975"/>
      <c r="K105" s="975"/>
      <c r="L105" s="976"/>
    </row>
    <row r="106" spans="2:12" x14ac:dyDescent="0.3">
      <c r="B106" s="959"/>
      <c r="C106" s="960"/>
      <c r="D106" s="960"/>
      <c r="E106" s="960"/>
      <c r="F106" s="960"/>
      <c r="G106" s="961"/>
      <c r="H106" s="959"/>
      <c r="I106" s="960"/>
      <c r="J106" s="960"/>
      <c r="K106" s="960"/>
      <c r="L106" s="961"/>
    </row>
    <row r="107" spans="2:12" x14ac:dyDescent="0.3">
      <c r="B107" s="959"/>
      <c r="C107" s="960"/>
      <c r="D107" s="960"/>
      <c r="E107" s="960"/>
      <c r="F107" s="960"/>
      <c r="G107" s="961"/>
      <c r="H107" s="959"/>
      <c r="I107" s="960"/>
      <c r="J107" s="960"/>
      <c r="K107" s="960"/>
      <c r="L107" s="961"/>
    </row>
    <row r="108" spans="2:12" x14ac:dyDescent="0.3">
      <c r="B108" s="959"/>
      <c r="C108" s="960"/>
      <c r="D108" s="960"/>
      <c r="E108" s="960"/>
      <c r="F108" s="960"/>
      <c r="G108" s="961"/>
      <c r="H108" s="959"/>
      <c r="I108" s="960"/>
      <c r="J108" s="960"/>
      <c r="K108" s="960"/>
      <c r="L108" s="961"/>
    </row>
    <row r="109" spans="2:12" x14ac:dyDescent="0.3">
      <c r="B109" s="959"/>
      <c r="C109" s="960"/>
      <c r="D109" s="960"/>
      <c r="E109" s="960"/>
      <c r="F109" s="960"/>
      <c r="G109" s="961"/>
      <c r="H109" s="959"/>
      <c r="I109" s="960"/>
      <c r="J109" s="960"/>
      <c r="K109" s="960"/>
      <c r="L109" s="961"/>
    </row>
    <row r="110" spans="2:12" x14ac:dyDescent="0.3">
      <c r="B110" s="959"/>
      <c r="C110" s="960"/>
      <c r="D110" s="960"/>
      <c r="E110" s="960"/>
      <c r="F110" s="960"/>
      <c r="G110" s="961"/>
      <c r="H110" s="959"/>
      <c r="I110" s="960"/>
      <c r="J110" s="960"/>
      <c r="K110" s="960"/>
      <c r="L110" s="961"/>
    </row>
    <row r="111" spans="2:12" x14ac:dyDescent="0.3">
      <c r="B111" s="959"/>
      <c r="C111" s="960"/>
      <c r="D111" s="960"/>
      <c r="E111" s="960"/>
      <c r="F111" s="960"/>
      <c r="G111" s="961"/>
      <c r="H111" s="959"/>
      <c r="I111" s="960"/>
      <c r="J111" s="960"/>
      <c r="K111" s="960"/>
      <c r="L111" s="961"/>
    </row>
    <row r="112" spans="2:12" x14ac:dyDescent="0.3">
      <c r="B112" s="959"/>
      <c r="C112" s="960"/>
      <c r="D112" s="960"/>
      <c r="E112" s="960"/>
      <c r="F112" s="960"/>
      <c r="G112" s="961"/>
      <c r="H112" s="959"/>
      <c r="I112" s="960"/>
      <c r="J112" s="960"/>
      <c r="K112" s="960"/>
      <c r="L112" s="961"/>
    </row>
    <row r="113" spans="2:12" x14ac:dyDescent="0.3">
      <c r="B113" s="959"/>
      <c r="C113" s="960"/>
      <c r="D113" s="960"/>
      <c r="E113" s="960"/>
      <c r="F113" s="960"/>
      <c r="G113" s="961"/>
      <c r="H113" s="959"/>
      <c r="I113" s="960"/>
      <c r="J113" s="960"/>
      <c r="K113" s="960"/>
      <c r="L113" s="961"/>
    </row>
    <row r="114" spans="2:12" x14ac:dyDescent="0.3">
      <c r="B114" s="959"/>
      <c r="C114" s="960"/>
      <c r="D114" s="960"/>
      <c r="E114" s="960"/>
      <c r="F114" s="960"/>
      <c r="G114" s="961"/>
      <c r="H114" s="959"/>
      <c r="I114" s="960"/>
      <c r="J114" s="960"/>
      <c r="K114" s="960"/>
      <c r="L114" s="961"/>
    </row>
    <row r="115" spans="2:12" x14ac:dyDescent="0.3">
      <c r="B115" s="959"/>
      <c r="C115" s="960"/>
      <c r="D115" s="960"/>
      <c r="E115" s="960"/>
      <c r="F115" s="960"/>
      <c r="G115" s="961"/>
      <c r="H115" s="959"/>
      <c r="I115" s="960"/>
      <c r="J115" s="960"/>
      <c r="K115" s="960"/>
      <c r="L115" s="961"/>
    </row>
    <row r="116" spans="2:12" x14ac:dyDescent="0.3">
      <c r="B116" s="959"/>
      <c r="C116" s="960"/>
      <c r="D116" s="960"/>
      <c r="E116" s="960"/>
      <c r="F116" s="960"/>
      <c r="G116" s="961"/>
      <c r="H116" s="959"/>
      <c r="I116" s="960"/>
      <c r="J116" s="960"/>
      <c r="K116" s="960"/>
      <c r="L116" s="961"/>
    </row>
    <row r="117" spans="2:12" x14ac:dyDescent="0.3">
      <c r="B117" s="959"/>
      <c r="C117" s="960"/>
      <c r="D117" s="960"/>
      <c r="E117" s="960"/>
      <c r="F117" s="960"/>
      <c r="G117" s="961"/>
      <c r="H117" s="959"/>
      <c r="I117" s="960"/>
      <c r="J117" s="960"/>
      <c r="K117" s="960"/>
      <c r="L117" s="961"/>
    </row>
    <row r="118" spans="2:12" x14ac:dyDescent="0.3">
      <c r="B118" s="959"/>
      <c r="C118" s="960"/>
      <c r="D118" s="960"/>
      <c r="E118" s="960"/>
      <c r="F118" s="960"/>
      <c r="G118" s="961"/>
      <c r="H118" s="959"/>
      <c r="I118" s="960"/>
      <c r="J118" s="960"/>
      <c r="K118" s="960"/>
      <c r="L118" s="961"/>
    </row>
    <row r="119" spans="2:12" ht="21.9" customHeight="1" x14ac:dyDescent="0.3">
      <c r="B119" s="1058" t="s">
        <v>1082</v>
      </c>
      <c r="C119" s="963"/>
      <c r="D119" s="963"/>
      <c r="E119" s="963"/>
      <c r="F119" s="963"/>
      <c r="G119" s="964"/>
      <c r="H119" s="968" t="s">
        <v>1081</v>
      </c>
      <c r="I119" s="969"/>
      <c r="J119" s="969"/>
      <c r="K119" s="969"/>
      <c r="L119" s="970"/>
    </row>
    <row r="120" spans="2:12" ht="30.75" customHeight="1" thickBot="1" x14ac:dyDescent="0.35">
      <c r="B120" s="965"/>
      <c r="C120" s="966"/>
      <c r="D120" s="966"/>
      <c r="E120" s="966"/>
      <c r="F120" s="966"/>
      <c r="G120" s="967"/>
      <c r="H120" s="971"/>
      <c r="I120" s="972"/>
      <c r="J120" s="972"/>
      <c r="K120" s="972"/>
      <c r="L120" s="973"/>
    </row>
    <row r="121" spans="2:12" x14ac:dyDescent="0.3">
      <c r="B121" s="974" t="s">
        <v>690</v>
      </c>
      <c r="C121" s="975"/>
      <c r="D121" s="975"/>
      <c r="E121" s="975"/>
      <c r="F121" s="975"/>
      <c r="G121" s="976"/>
      <c r="H121" s="974" t="s">
        <v>691</v>
      </c>
      <c r="I121" s="975"/>
      <c r="J121" s="975"/>
      <c r="K121" s="975"/>
      <c r="L121" s="976"/>
    </row>
    <row r="122" spans="2:12" x14ac:dyDescent="0.3">
      <c r="B122" s="959"/>
      <c r="C122" s="960"/>
      <c r="D122" s="960"/>
      <c r="E122" s="960"/>
      <c r="F122" s="960"/>
      <c r="G122" s="961"/>
      <c r="H122" s="959"/>
      <c r="I122" s="960"/>
      <c r="J122" s="960"/>
      <c r="K122" s="960"/>
      <c r="L122" s="961"/>
    </row>
    <row r="123" spans="2:12" x14ac:dyDescent="0.3">
      <c r="B123" s="959"/>
      <c r="C123" s="960"/>
      <c r="D123" s="960"/>
      <c r="E123" s="960"/>
      <c r="F123" s="960"/>
      <c r="G123" s="961"/>
      <c r="H123" s="959"/>
      <c r="I123" s="960"/>
      <c r="J123" s="960"/>
      <c r="K123" s="960"/>
      <c r="L123" s="961"/>
    </row>
    <row r="124" spans="2:12" x14ac:dyDescent="0.3">
      <c r="B124" s="959"/>
      <c r="C124" s="960"/>
      <c r="D124" s="960"/>
      <c r="E124" s="960"/>
      <c r="F124" s="960"/>
      <c r="G124" s="961"/>
      <c r="H124" s="959"/>
      <c r="I124" s="960"/>
      <c r="J124" s="960"/>
      <c r="K124" s="960"/>
      <c r="L124" s="961"/>
    </row>
    <row r="125" spans="2:12" x14ac:dyDescent="0.3">
      <c r="B125" s="959"/>
      <c r="C125" s="960"/>
      <c r="D125" s="960"/>
      <c r="E125" s="960"/>
      <c r="F125" s="960"/>
      <c r="G125" s="961"/>
      <c r="H125" s="959"/>
      <c r="I125" s="960"/>
      <c r="J125" s="960"/>
      <c r="K125" s="960"/>
      <c r="L125" s="961"/>
    </row>
    <row r="126" spans="2:12" x14ac:dyDescent="0.3">
      <c r="B126" s="959"/>
      <c r="C126" s="960"/>
      <c r="D126" s="960"/>
      <c r="E126" s="960"/>
      <c r="F126" s="960"/>
      <c r="G126" s="961"/>
      <c r="H126" s="959"/>
      <c r="I126" s="960"/>
      <c r="J126" s="960"/>
      <c r="K126" s="960"/>
      <c r="L126" s="961"/>
    </row>
    <row r="127" spans="2:12" x14ac:dyDescent="0.3">
      <c r="B127" s="959"/>
      <c r="C127" s="960"/>
      <c r="D127" s="960"/>
      <c r="E127" s="960"/>
      <c r="F127" s="960"/>
      <c r="G127" s="961"/>
      <c r="H127" s="959"/>
      <c r="I127" s="960"/>
      <c r="J127" s="960"/>
      <c r="K127" s="960"/>
      <c r="L127" s="961"/>
    </row>
    <row r="128" spans="2:12" x14ac:dyDescent="0.3">
      <c r="B128" s="959"/>
      <c r="C128" s="960"/>
      <c r="D128" s="960"/>
      <c r="E128" s="960"/>
      <c r="F128" s="960"/>
      <c r="G128" s="961"/>
      <c r="H128" s="959"/>
      <c r="I128" s="960"/>
      <c r="J128" s="960"/>
      <c r="K128" s="960"/>
      <c r="L128" s="961"/>
    </row>
    <row r="129" spans="2:12" x14ac:dyDescent="0.3">
      <c r="B129" s="959"/>
      <c r="C129" s="960"/>
      <c r="D129" s="960"/>
      <c r="E129" s="960"/>
      <c r="F129" s="960"/>
      <c r="G129" s="961"/>
      <c r="H129" s="959"/>
      <c r="I129" s="960"/>
      <c r="J129" s="960"/>
      <c r="K129" s="960"/>
      <c r="L129" s="961"/>
    </row>
    <row r="130" spans="2:12" x14ac:dyDescent="0.3">
      <c r="B130" s="959"/>
      <c r="C130" s="960"/>
      <c r="D130" s="960"/>
      <c r="E130" s="960"/>
      <c r="F130" s="960"/>
      <c r="G130" s="961"/>
      <c r="H130" s="959"/>
      <c r="I130" s="960"/>
      <c r="J130" s="960"/>
      <c r="K130" s="960"/>
      <c r="L130" s="961"/>
    </row>
    <row r="131" spans="2:12" x14ac:dyDescent="0.3">
      <c r="B131" s="959"/>
      <c r="C131" s="960"/>
      <c r="D131" s="960"/>
      <c r="E131" s="960"/>
      <c r="F131" s="960"/>
      <c r="G131" s="961"/>
      <c r="H131" s="959"/>
      <c r="I131" s="960"/>
      <c r="J131" s="960"/>
      <c r="K131" s="960"/>
      <c r="L131" s="961"/>
    </row>
    <row r="132" spans="2:12" x14ac:dyDescent="0.3">
      <c r="B132" s="959"/>
      <c r="C132" s="960"/>
      <c r="D132" s="960"/>
      <c r="E132" s="960"/>
      <c r="F132" s="960"/>
      <c r="G132" s="961"/>
      <c r="H132" s="959"/>
      <c r="I132" s="960"/>
      <c r="J132" s="960"/>
      <c r="K132" s="960"/>
      <c r="L132" s="961"/>
    </row>
    <row r="133" spans="2:12" x14ac:dyDescent="0.3">
      <c r="B133" s="959"/>
      <c r="C133" s="960"/>
      <c r="D133" s="960"/>
      <c r="E133" s="960"/>
      <c r="F133" s="960"/>
      <c r="G133" s="961"/>
      <c r="H133" s="959"/>
      <c r="I133" s="960"/>
      <c r="J133" s="960"/>
      <c r="K133" s="960"/>
      <c r="L133" s="961"/>
    </row>
    <row r="134" spans="2:12" x14ac:dyDescent="0.3">
      <c r="B134" s="959"/>
      <c r="C134" s="960"/>
      <c r="D134" s="960"/>
      <c r="E134" s="960"/>
      <c r="F134" s="960"/>
      <c r="G134" s="961"/>
      <c r="H134" s="959"/>
      <c r="I134" s="960"/>
      <c r="J134" s="960"/>
      <c r="K134" s="960"/>
      <c r="L134" s="961"/>
    </row>
    <row r="135" spans="2:12" ht="21.9" customHeight="1" x14ac:dyDescent="0.3">
      <c r="B135" s="968" t="s">
        <v>1080</v>
      </c>
      <c r="C135" s="969"/>
      <c r="D135" s="969"/>
      <c r="E135" s="969"/>
      <c r="F135" s="969"/>
      <c r="G135" s="970"/>
      <c r="H135" s="968" t="s">
        <v>1079</v>
      </c>
      <c r="I135" s="969"/>
      <c r="J135" s="969"/>
      <c r="K135" s="969"/>
      <c r="L135" s="970"/>
    </row>
    <row r="136" spans="2:12" ht="24" customHeight="1" thickBot="1" x14ac:dyDescent="0.35">
      <c r="B136" s="971"/>
      <c r="C136" s="972"/>
      <c r="D136" s="972"/>
      <c r="E136" s="972"/>
      <c r="F136" s="972"/>
      <c r="G136" s="973"/>
      <c r="H136" s="971"/>
      <c r="I136" s="972"/>
      <c r="J136" s="972"/>
      <c r="K136" s="972"/>
      <c r="L136" s="973"/>
    </row>
    <row r="137" spans="2:12" x14ac:dyDescent="0.3">
      <c r="B137" s="974" t="s">
        <v>690</v>
      </c>
      <c r="C137" s="975"/>
      <c r="D137" s="975"/>
      <c r="E137" s="975"/>
      <c r="F137" s="975"/>
      <c r="G137" s="976"/>
      <c r="H137" s="974" t="s">
        <v>691</v>
      </c>
      <c r="I137" s="975"/>
      <c r="J137" s="975"/>
      <c r="K137" s="975"/>
      <c r="L137" s="976"/>
    </row>
    <row r="138" spans="2:12" x14ac:dyDescent="0.3">
      <c r="B138" s="959"/>
      <c r="C138" s="960"/>
      <c r="D138" s="960"/>
      <c r="E138" s="960"/>
      <c r="F138" s="960"/>
      <c r="G138" s="961"/>
      <c r="H138" s="959"/>
      <c r="I138" s="960"/>
      <c r="J138" s="960"/>
      <c r="K138" s="960"/>
      <c r="L138" s="961"/>
    </row>
    <row r="139" spans="2:12" x14ac:dyDescent="0.3">
      <c r="B139" s="959"/>
      <c r="C139" s="960"/>
      <c r="D139" s="960"/>
      <c r="E139" s="960"/>
      <c r="F139" s="960"/>
      <c r="G139" s="961"/>
      <c r="H139" s="959"/>
      <c r="I139" s="960"/>
      <c r="J139" s="960"/>
      <c r="K139" s="960"/>
      <c r="L139" s="961"/>
    </row>
    <row r="140" spans="2:12" x14ac:dyDescent="0.3">
      <c r="B140" s="959"/>
      <c r="C140" s="960"/>
      <c r="D140" s="960"/>
      <c r="E140" s="960"/>
      <c r="F140" s="960"/>
      <c r="G140" s="961"/>
      <c r="H140" s="959"/>
      <c r="I140" s="960"/>
      <c r="J140" s="960"/>
      <c r="K140" s="960"/>
      <c r="L140" s="961"/>
    </row>
    <row r="141" spans="2:12" x14ac:dyDescent="0.3">
      <c r="B141" s="959"/>
      <c r="C141" s="960"/>
      <c r="D141" s="960"/>
      <c r="E141" s="960"/>
      <c r="F141" s="960"/>
      <c r="G141" s="961"/>
      <c r="H141" s="959"/>
      <c r="I141" s="960"/>
      <c r="J141" s="960"/>
      <c r="K141" s="960"/>
      <c r="L141" s="961"/>
    </row>
    <row r="142" spans="2:12" x14ac:dyDescent="0.3">
      <c r="B142" s="959"/>
      <c r="C142" s="960"/>
      <c r="D142" s="960"/>
      <c r="E142" s="960"/>
      <c r="F142" s="960"/>
      <c r="G142" s="961"/>
      <c r="H142" s="959"/>
      <c r="I142" s="960"/>
      <c r="J142" s="960"/>
      <c r="K142" s="960"/>
      <c r="L142" s="961"/>
    </row>
    <row r="143" spans="2:12" x14ac:dyDescent="0.3">
      <c r="B143" s="959"/>
      <c r="C143" s="960"/>
      <c r="D143" s="960"/>
      <c r="E143" s="960"/>
      <c r="F143" s="960"/>
      <c r="G143" s="961"/>
      <c r="H143" s="959"/>
      <c r="I143" s="960"/>
      <c r="J143" s="960"/>
      <c r="K143" s="960"/>
      <c r="L143" s="961"/>
    </row>
    <row r="144" spans="2:12" x14ac:dyDescent="0.3">
      <c r="B144" s="959"/>
      <c r="C144" s="960"/>
      <c r="D144" s="960"/>
      <c r="E144" s="960"/>
      <c r="F144" s="960"/>
      <c r="G144" s="961"/>
      <c r="H144" s="959"/>
      <c r="I144" s="960"/>
      <c r="J144" s="960"/>
      <c r="K144" s="960"/>
      <c r="L144" s="961"/>
    </row>
    <row r="145" spans="2:12" x14ac:dyDescent="0.3">
      <c r="B145" s="959"/>
      <c r="C145" s="960"/>
      <c r="D145" s="960"/>
      <c r="E145" s="960"/>
      <c r="F145" s="960"/>
      <c r="G145" s="961"/>
      <c r="H145" s="959"/>
      <c r="I145" s="960"/>
      <c r="J145" s="960"/>
      <c r="K145" s="960"/>
      <c r="L145" s="961"/>
    </row>
    <row r="146" spans="2:12" x14ac:dyDescent="0.3">
      <c r="B146" s="959"/>
      <c r="C146" s="960"/>
      <c r="D146" s="960"/>
      <c r="E146" s="960"/>
      <c r="F146" s="960"/>
      <c r="G146" s="961"/>
      <c r="H146" s="959"/>
      <c r="I146" s="960"/>
      <c r="J146" s="960"/>
      <c r="K146" s="960"/>
      <c r="L146" s="961"/>
    </row>
    <row r="147" spans="2:12" x14ac:dyDescent="0.3">
      <c r="B147" s="959"/>
      <c r="C147" s="960"/>
      <c r="D147" s="960"/>
      <c r="E147" s="960"/>
      <c r="F147" s="960"/>
      <c r="G147" s="961"/>
      <c r="H147" s="959"/>
      <c r="I147" s="960"/>
      <c r="J147" s="960"/>
      <c r="K147" s="960"/>
      <c r="L147" s="961"/>
    </row>
    <row r="148" spans="2:12" x14ac:dyDescent="0.3">
      <c r="B148" s="959"/>
      <c r="C148" s="960"/>
      <c r="D148" s="960"/>
      <c r="E148" s="960"/>
      <c r="F148" s="960"/>
      <c r="G148" s="961"/>
      <c r="H148" s="959"/>
      <c r="I148" s="960"/>
      <c r="J148" s="960"/>
      <c r="K148" s="960"/>
      <c r="L148" s="961"/>
    </row>
    <row r="149" spans="2:12" x14ac:dyDescent="0.3">
      <c r="B149" s="959"/>
      <c r="C149" s="960"/>
      <c r="D149" s="960"/>
      <c r="E149" s="960"/>
      <c r="F149" s="960"/>
      <c r="G149" s="961"/>
      <c r="H149" s="959"/>
      <c r="I149" s="960"/>
      <c r="J149" s="960"/>
      <c r="K149" s="960"/>
      <c r="L149" s="961"/>
    </row>
    <row r="150" spans="2:12" x14ac:dyDescent="0.3">
      <c r="B150" s="959"/>
      <c r="C150" s="960"/>
      <c r="D150" s="960"/>
      <c r="E150" s="960"/>
      <c r="F150" s="960"/>
      <c r="G150" s="961"/>
      <c r="H150" s="959"/>
      <c r="I150" s="960"/>
      <c r="J150" s="960"/>
      <c r="K150" s="960"/>
      <c r="L150" s="961"/>
    </row>
    <row r="151" spans="2:12" ht="21.9" customHeight="1" x14ac:dyDescent="0.3">
      <c r="B151" s="968" t="s">
        <v>1079</v>
      </c>
      <c r="C151" s="969"/>
      <c r="D151" s="969"/>
      <c r="E151" s="969"/>
      <c r="F151" s="969"/>
      <c r="G151" s="970"/>
      <c r="H151" s="968" t="s">
        <v>1078</v>
      </c>
      <c r="I151" s="1012"/>
      <c r="J151" s="1012"/>
      <c r="K151" s="1012"/>
      <c r="L151" s="1013"/>
    </row>
    <row r="152" spans="2:12" ht="37.5" customHeight="1" thickBot="1" x14ac:dyDescent="0.35">
      <c r="B152" s="971"/>
      <c r="C152" s="972"/>
      <c r="D152" s="972"/>
      <c r="E152" s="972"/>
      <c r="F152" s="972"/>
      <c r="G152" s="973"/>
      <c r="H152" s="1002"/>
      <c r="I152" s="1003"/>
      <c r="J152" s="1003"/>
      <c r="K152" s="1003"/>
      <c r="L152" s="1004"/>
    </row>
    <row r="153" spans="2:12" x14ac:dyDescent="0.3">
      <c r="B153" s="974" t="s">
        <v>690</v>
      </c>
      <c r="C153" s="975"/>
      <c r="D153" s="975"/>
      <c r="E153" s="975"/>
      <c r="F153" s="975"/>
      <c r="G153" s="976"/>
      <c r="H153" s="974" t="s">
        <v>691</v>
      </c>
      <c r="I153" s="975"/>
      <c r="J153" s="975"/>
      <c r="K153" s="975"/>
      <c r="L153" s="976"/>
    </row>
    <row r="154" spans="2:12" x14ac:dyDescent="0.3">
      <c r="B154" s="959"/>
      <c r="C154" s="960"/>
      <c r="D154" s="960"/>
      <c r="E154" s="960"/>
      <c r="F154" s="960"/>
      <c r="G154" s="961"/>
      <c r="H154" s="959"/>
      <c r="I154" s="960"/>
      <c r="J154" s="960"/>
      <c r="K154" s="960"/>
      <c r="L154" s="961"/>
    </row>
    <row r="155" spans="2:12" x14ac:dyDescent="0.3">
      <c r="B155" s="959"/>
      <c r="C155" s="960"/>
      <c r="D155" s="960"/>
      <c r="E155" s="960"/>
      <c r="F155" s="960"/>
      <c r="G155" s="961"/>
      <c r="H155" s="959"/>
      <c r="I155" s="960"/>
      <c r="J155" s="960"/>
      <c r="K155" s="960"/>
      <c r="L155" s="961"/>
    </row>
    <row r="156" spans="2:12" x14ac:dyDescent="0.3">
      <c r="B156" s="959"/>
      <c r="C156" s="960"/>
      <c r="D156" s="960"/>
      <c r="E156" s="960"/>
      <c r="F156" s="960"/>
      <c r="G156" s="961"/>
      <c r="H156" s="959"/>
      <c r="I156" s="960"/>
      <c r="J156" s="960"/>
      <c r="K156" s="960"/>
      <c r="L156" s="961"/>
    </row>
    <row r="157" spans="2:12" x14ac:dyDescent="0.3">
      <c r="B157" s="959"/>
      <c r="C157" s="960"/>
      <c r="D157" s="960"/>
      <c r="E157" s="960"/>
      <c r="F157" s="960"/>
      <c r="G157" s="961"/>
      <c r="H157" s="959"/>
      <c r="I157" s="960"/>
      <c r="J157" s="960"/>
      <c r="K157" s="960"/>
      <c r="L157" s="961"/>
    </row>
    <row r="158" spans="2:12" x14ac:dyDescent="0.3">
      <c r="B158" s="959"/>
      <c r="C158" s="960"/>
      <c r="D158" s="960"/>
      <c r="E158" s="960"/>
      <c r="F158" s="960"/>
      <c r="G158" s="961"/>
      <c r="H158" s="959"/>
      <c r="I158" s="960"/>
      <c r="J158" s="960"/>
      <c r="K158" s="960"/>
      <c r="L158" s="961"/>
    </row>
    <row r="159" spans="2:12" x14ac:dyDescent="0.3">
      <c r="B159" s="959"/>
      <c r="C159" s="960"/>
      <c r="D159" s="960"/>
      <c r="E159" s="960"/>
      <c r="F159" s="960"/>
      <c r="G159" s="961"/>
      <c r="H159" s="959"/>
      <c r="I159" s="960"/>
      <c r="J159" s="960"/>
      <c r="K159" s="960"/>
      <c r="L159" s="961"/>
    </row>
    <row r="160" spans="2:12" x14ac:dyDescent="0.3">
      <c r="B160" s="959"/>
      <c r="C160" s="960"/>
      <c r="D160" s="960"/>
      <c r="E160" s="960"/>
      <c r="F160" s="960"/>
      <c r="G160" s="961"/>
      <c r="H160" s="959"/>
      <c r="I160" s="960"/>
      <c r="J160" s="960"/>
      <c r="K160" s="960"/>
      <c r="L160" s="961"/>
    </row>
    <row r="161" spans="2:12" x14ac:dyDescent="0.3">
      <c r="B161" s="959"/>
      <c r="C161" s="960"/>
      <c r="D161" s="960"/>
      <c r="E161" s="960"/>
      <c r="F161" s="960"/>
      <c r="G161" s="961"/>
      <c r="H161" s="959"/>
      <c r="I161" s="960"/>
      <c r="J161" s="960"/>
      <c r="K161" s="960"/>
      <c r="L161" s="961"/>
    </row>
    <row r="162" spans="2:12" x14ac:dyDescent="0.3">
      <c r="B162" s="959"/>
      <c r="C162" s="960"/>
      <c r="D162" s="960"/>
      <c r="E162" s="960"/>
      <c r="F162" s="960"/>
      <c r="G162" s="961"/>
      <c r="H162" s="959"/>
      <c r="I162" s="960"/>
      <c r="J162" s="960"/>
      <c r="K162" s="960"/>
      <c r="L162" s="961"/>
    </row>
    <row r="163" spans="2:12" x14ac:dyDescent="0.3">
      <c r="B163" s="959"/>
      <c r="C163" s="960"/>
      <c r="D163" s="960"/>
      <c r="E163" s="960"/>
      <c r="F163" s="960"/>
      <c r="G163" s="961"/>
      <c r="H163" s="959"/>
      <c r="I163" s="960"/>
      <c r="J163" s="960"/>
      <c r="K163" s="960"/>
      <c r="L163" s="961"/>
    </row>
    <row r="164" spans="2:12" x14ac:dyDescent="0.3">
      <c r="B164" s="959"/>
      <c r="C164" s="960"/>
      <c r="D164" s="960"/>
      <c r="E164" s="960"/>
      <c r="F164" s="960"/>
      <c r="G164" s="961"/>
      <c r="H164" s="959"/>
      <c r="I164" s="960"/>
      <c r="J164" s="960"/>
      <c r="K164" s="960"/>
      <c r="L164" s="961"/>
    </row>
    <row r="165" spans="2:12" x14ac:dyDescent="0.3">
      <c r="B165" s="959"/>
      <c r="C165" s="960"/>
      <c r="D165" s="960"/>
      <c r="E165" s="960"/>
      <c r="F165" s="960"/>
      <c r="G165" s="961"/>
      <c r="H165" s="959"/>
      <c r="I165" s="960"/>
      <c r="J165" s="960"/>
      <c r="K165" s="960"/>
      <c r="L165" s="961"/>
    </row>
    <row r="166" spans="2:12" x14ac:dyDescent="0.3">
      <c r="B166" s="959"/>
      <c r="C166" s="960"/>
      <c r="D166" s="960"/>
      <c r="E166" s="960"/>
      <c r="F166" s="960"/>
      <c r="G166" s="961"/>
      <c r="H166" s="959"/>
      <c r="I166" s="960"/>
      <c r="J166" s="960"/>
      <c r="K166" s="960"/>
      <c r="L166" s="961"/>
    </row>
    <row r="167" spans="2:12" ht="21.9" customHeight="1" x14ac:dyDescent="0.3">
      <c r="B167" s="968" t="s">
        <v>988</v>
      </c>
      <c r="C167" s="969"/>
      <c r="D167" s="969"/>
      <c r="E167" s="969"/>
      <c r="F167" s="969"/>
      <c r="G167" s="970"/>
      <c r="H167" s="1059" t="s">
        <v>1077</v>
      </c>
      <c r="I167" s="1060"/>
      <c r="J167" s="1060"/>
      <c r="K167" s="1060"/>
      <c r="L167" s="1060"/>
    </row>
    <row r="168" spans="2:12" ht="37.5" customHeight="1" thickBot="1" x14ac:dyDescent="0.35">
      <c r="B168" s="971"/>
      <c r="C168" s="972"/>
      <c r="D168" s="972"/>
      <c r="E168" s="972"/>
      <c r="F168" s="972"/>
      <c r="G168" s="973"/>
      <c r="H168" s="1060"/>
      <c r="I168" s="1060"/>
      <c r="J168" s="1060"/>
      <c r="K168" s="1060"/>
      <c r="L168" s="1060"/>
    </row>
    <row r="169" spans="2:12" x14ac:dyDescent="0.3">
      <c r="B169" s="974" t="s">
        <v>690</v>
      </c>
      <c r="C169" s="975"/>
      <c r="D169" s="975"/>
      <c r="E169" s="975"/>
      <c r="F169" s="975"/>
      <c r="G169" s="976"/>
      <c r="H169" s="974" t="s">
        <v>691</v>
      </c>
      <c r="I169" s="975"/>
      <c r="J169" s="975"/>
      <c r="K169" s="975"/>
      <c r="L169" s="976"/>
    </row>
    <row r="170" spans="2:12" x14ac:dyDescent="0.3">
      <c r="B170" s="959"/>
      <c r="C170" s="960"/>
      <c r="D170" s="960"/>
      <c r="E170" s="960"/>
      <c r="F170" s="960"/>
      <c r="G170" s="961"/>
      <c r="H170" s="959"/>
      <c r="I170" s="960"/>
      <c r="J170" s="960"/>
      <c r="K170" s="960"/>
      <c r="L170" s="961"/>
    </row>
    <row r="171" spans="2:12" x14ac:dyDescent="0.3">
      <c r="B171" s="959"/>
      <c r="C171" s="960"/>
      <c r="D171" s="960"/>
      <c r="E171" s="960"/>
      <c r="F171" s="960"/>
      <c r="G171" s="961"/>
      <c r="H171" s="959"/>
      <c r="I171" s="960"/>
      <c r="J171" s="960"/>
      <c r="K171" s="960"/>
      <c r="L171" s="961"/>
    </row>
    <row r="172" spans="2:12" x14ac:dyDescent="0.3">
      <c r="B172" s="959"/>
      <c r="C172" s="960"/>
      <c r="D172" s="960"/>
      <c r="E172" s="960"/>
      <c r="F172" s="960"/>
      <c r="G172" s="961"/>
      <c r="H172" s="959"/>
      <c r="I172" s="960"/>
      <c r="J172" s="960"/>
      <c r="K172" s="960"/>
      <c r="L172" s="961"/>
    </row>
    <row r="173" spans="2:12" x14ac:dyDescent="0.3">
      <c r="B173" s="959"/>
      <c r="C173" s="960"/>
      <c r="D173" s="960"/>
      <c r="E173" s="960"/>
      <c r="F173" s="960"/>
      <c r="G173" s="961"/>
      <c r="H173" s="959"/>
      <c r="I173" s="960"/>
      <c r="J173" s="960"/>
      <c r="K173" s="960"/>
      <c r="L173" s="961"/>
    </row>
    <row r="174" spans="2:12" x14ac:dyDescent="0.3">
      <c r="B174" s="959"/>
      <c r="C174" s="960"/>
      <c r="D174" s="960"/>
      <c r="E174" s="960"/>
      <c r="F174" s="960"/>
      <c r="G174" s="961"/>
      <c r="H174" s="959"/>
      <c r="I174" s="960"/>
      <c r="J174" s="960"/>
      <c r="K174" s="960"/>
      <c r="L174" s="961"/>
    </row>
    <row r="175" spans="2:12" x14ac:dyDescent="0.3">
      <c r="B175" s="959"/>
      <c r="C175" s="960"/>
      <c r="D175" s="960"/>
      <c r="E175" s="960"/>
      <c r="F175" s="960"/>
      <c r="G175" s="961"/>
      <c r="H175" s="959"/>
      <c r="I175" s="960"/>
      <c r="J175" s="960"/>
      <c r="K175" s="960"/>
      <c r="L175" s="961"/>
    </row>
    <row r="176" spans="2:12" x14ac:dyDescent="0.3">
      <c r="B176" s="959"/>
      <c r="C176" s="960"/>
      <c r="D176" s="960"/>
      <c r="E176" s="960"/>
      <c r="F176" s="960"/>
      <c r="G176" s="961"/>
      <c r="H176" s="959"/>
      <c r="I176" s="960"/>
      <c r="J176" s="960"/>
      <c r="K176" s="960"/>
      <c r="L176" s="961"/>
    </row>
    <row r="177" spans="2:12" x14ac:dyDescent="0.3">
      <c r="B177" s="959"/>
      <c r="C177" s="960"/>
      <c r="D177" s="960"/>
      <c r="E177" s="960"/>
      <c r="F177" s="960"/>
      <c r="G177" s="961"/>
      <c r="H177" s="959"/>
      <c r="I177" s="960"/>
      <c r="J177" s="960"/>
      <c r="K177" s="960"/>
      <c r="L177" s="961"/>
    </row>
    <row r="178" spans="2:12" x14ac:dyDescent="0.3">
      <c r="B178" s="959"/>
      <c r="C178" s="960"/>
      <c r="D178" s="960"/>
      <c r="E178" s="960"/>
      <c r="F178" s="960"/>
      <c r="G178" s="961"/>
      <c r="H178" s="959"/>
      <c r="I178" s="960"/>
      <c r="J178" s="960"/>
      <c r="K178" s="960"/>
      <c r="L178" s="961"/>
    </row>
    <row r="179" spans="2:12" x14ac:dyDescent="0.3">
      <c r="B179" s="959"/>
      <c r="C179" s="960"/>
      <c r="D179" s="960"/>
      <c r="E179" s="960"/>
      <c r="F179" s="960"/>
      <c r="G179" s="961"/>
      <c r="H179" s="959"/>
      <c r="I179" s="960"/>
      <c r="J179" s="960"/>
      <c r="K179" s="960"/>
      <c r="L179" s="961"/>
    </row>
    <row r="180" spans="2:12" x14ac:dyDescent="0.3">
      <c r="B180" s="959"/>
      <c r="C180" s="960"/>
      <c r="D180" s="960"/>
      <c r="E180" s="960"/>
      <c r="F180" s="960"/>
      <c r="G180" s="961"/>
      <c r="H180" s="959"/>
      <c r="I180" s="960"/>
      <c r="J180" s="960"/>
      <c r="K180" s="960"/>
      <c r="L180" s="961"/>
    </row>
    <row r="181" spans="2:12" x14ac:dyDescent="0.3">
      <c r="B181" s="959"/>
      <c r="C181" s="960"/>
      <c r="D181" s="960"/>
      <c r="E181" s="960"/>
      <c r="F181" s="960"/>
      <c r="G181" s="961"/>
      <c r="H181" s="959"/>
      <c r="I181" s="960"/>
      <c r="J181" s="960"/>
      <c r="K181" s="960"/>
      <c r="L181" s="961"/>
    </row>
    <row r="182" spans="2:12" x14ac:dyDescent="0.3">
      <c r="B182" s="959"/>
      <c r="C182" s="960"/>
      <c r="D182" s="960"/>
      <c r="E182" s="960"/>
      <c r="F182" s="960"/>
      <c r="G182" s="961"/>
      <c r="H182" s="959"/>
      <c r="I182" s="960"/>
      <c r="J182" s="960"/>
      <c r="K182" s="960"/>
      <c r="L182" s="961"/>
    </row>
    <row r="183" spans="2:12" ht="21.9" customHeight="1" x14ac:dyDescent="0.3">
      <c r="B183" s="968" t="s">
        <v>1076</v>
      </c>
      <c r="C183" s="969"/>
      <c r="D183" s="969"/>
      <c r="E183" s="969"/>
      <c r="F183" s="969"/>
      <c r="G183" s="970"/>
      <c r="H183" s="968" t="s">
        <v>1075</v>
      </c>
      <c r="I183" s="1012"/>
      <c r="J183" s="1012"/>
      <c r="K183" s="1012"/>
      <c r="L183" s="1013"/>
    </row>
    <row r="184" spans="2:12" ht="42" customHeight="1" thickBot="1" x14ac:dyDescent="0.35">
      <c r="B184" s="971"/>
      <c r="C184" s="972"/>
      <c r="D184" s="972"/>
      <c r="E184" s="972"/>
      <c r="F184" s="972"/>
      <c r="G184" s="973"/>
      <c r="H184" s="1002"/>
      <c r="I184" s="1003"/>
      <c r="J184" s="1003"/>
      <c r="K184" s="1003"/>
      <c r="L184" s="1004"/>
    </row>
    <row r="185" spans="2:12" ht="15" customHeight="1" x14ac:dyDescent="0.3">
      <c r="B185" s="938"/>
      <c r="C185" s="939"/>
      <c r="D185" s="939"/>
      <c r="E185" s="939"/>
      <c r="F185" s="939"/>
      <c r="G185" s="940"/>
      <c r="H185" s="938"/>
      <c r="I185" s="939"/>
      <c r="J185" s="939"/>
      <c r="K185" s="939"/>
      <c r="L185" s="940"/>
    </row>
    <row r="186" spans="2:12" ht="15" customHeight="1" x14ac:dyDescent="0.3">
      <c r="B186" s="941"/>
      <c r="C186" s="942"/>
      <c r="D186" s="942"/>
      <c r="E186" s="942"/>
      <c r="F186" s="942"/>
      <c r="G186" s="943"/>
      <c r="H186" s="941"/>
      <c r="I186" s="942"/>
      <c r="J186" s="942"/>
      <c r="K186" s="942"/>
      <c r="L186" s="943"/>
    </row>
    <row r="187" spans="2:12" ht="15" customHeight="1" x14ac:dyDescent="0.3">
      <c r="B187" s="941"/>
      <c r="C187" s="942"/>
      <c r="D187" s="942"/>
      <c r="E187" s="942"/>
      <c r="F187" s="942"/>
      <c r="G187" s="943"/>
      <c r="H187" s="941"/>
      <c r="I187" s="942"/>
      <c r="J187" s="942"/>
      <c r="K187" s="942"/>
      <c r="L187" s="943"/>
    </row>
    <row r="188" spans="2:12" ht="15" customHeight="1" x14ac:dyDescent="0.3">
      <c r="B188" s="941"/>
      <c r="C188" s="942"/>
      <c r="D188" s="942"/>
      <c r="E188" s="942"/>
      <c r="F188" s="942"/>
      <c r="G188" s="943"/>
      <c r="H188" s="941"/>
      <c r="I188" s="942"/>
      <c r="J188" s="942"/>
      <c r="K188" s="942"/>
      <c r="L188" s="943"/>
    </row>
    <row r="189" spans="2:12" ht="15" customHeight="1" x14ac:dyDescent="0.3">
      <c r="B189" s="941"/>
      <c r="C189" s="942"/>
      <c r="D189" s="942"/>
      <c r="E189" s="942"/>
      <c r="F189" s="942"/>
      <c r="G189" s="943"/>
      <c r="H189" s="941"/>
      <c r="I189" s="942"/>
      <c r="J189" s="942"/>
      <c r="K189" s="942"/>
      <c r="L189" s="943"/>
    </row>
    <row r="190" spans="2:12" ht="15" customHeight="1" x14ac:dyDescent="0.3">
      <c r="B190" s="941"/>
      <c r="C190" s="942"/>
      <c r="D190" s="942"/>
      <c r="E190" s="942"/>
      <c r="F190" s="942"/>
      <c r="G190" s="943"/>
      <c r="H190" s="941"/>
      <c r="I190" s="942"/>
      <c r="J190" s="942"/>
      <c r="K190" s="942"/>
      <c r="L190" s="943"/>
    </row>
    <row r="191" spans="2:12" ht="15" customHeight="1" x14ac:dyDescent="0.3">
      <c r="B191" s="941"/>
      <c r="C191" s="942"/>
      <c r="D191" s="942"/>
      <c r="E191" s="942"/>
      <c r="F191" s="942"/>
      <c r="G191" s="943"/>
      <c r="H191" s="941"/>
      <c r="I191" s="942"/>
      <c r="J191" s="942"/>
      <c r="K191" s="942"/>
      <c r="L191" s="943"/>
    </row>
    <row r="192" spans="2:12" ht="15" customHeight="1" x14ac:dyDescent="0.3">
      <c r="B192" s="941"/>
      <c r="C192" s="942"/>
      <c r="D192" s="942"/>
      <c r="E192" s="942"/>
      <c r="F192" s="942"/>
      <c r="G192" s="943"/>
      <c r="H192" s="941"/>
      <c r="I192" s="942"/>
      <c r="J192" s="942"/>
      <c r="K192" s="942"/>
      <c r="L192" s="943"/>
    </row>
    <row r="193" spans="2:12" ht="15" customHeight="1" x14ac:dyDescent="0.3">
      <c r="B193" s="941"/>
      <c r="C193" s="942"/>
      <c r="D193" s="942"/>
      <c r="E193" s="942"/>
      <c r="F193" s="942"/>
      <c r="G193" s="943"/>
      <c r="H193" s="941"/>
      <c r="I193" s="942"/>
      <c r="J193" s="942"/>
      <c r="K193" s="942"/>
      <c r="L193" s="943"/>
    </row>
    <row r="194" spans="2:12" ht="15" customHeight="1" x14ac:dyDescent="0.3">
      <c r="B194" s="941"/>
      <c r="C194" s="942"/>
      <c r="D194" s="942"/>
      <c r="E194" s="942"/>
      <c r="F194" s="942"/>
      <c r="G194" s="943"/>
      <c r="H194" s="941"/>
      <c r="I194" s="942"/>
      <c r="J194" s="942"/>
      <c r="K194" s="942"/>
      <c r="L194" s="943"/>
    </row>
    <row r="195" spans="2:12" ht="15" customHeight="1" x14ac:dyDescent="0.3">
      <c r="B195" s="941"/>
      <c r="C195" s="942"/>
      <c r="D195" s="942"/>
      <c r="E195" s="942"/>
      <c r="F195" s="942"/>
      <c r="G195" s="943"/>
      <c r="H195" s="941"/>
      <c r="I195" s="942"/>
      <c r="J195" s="942"/>
      <c r="K195" s="942"/>
      <c r="L195" s="943"/>
    </row>
    <row r="196" spans="2:12" ht="15" customHeight="1" x14ac:dyDescent="0.3">
      <c r="B196" s="941"/>
      <c r="C196" s="942"/>
      <c r="D196" s="942"/>
      <c r="E196" s="942"/>
      <c r="F196" s="942"/>
      <c r="G196" s="943"/>
      <c r="H196" s="941"/>
      <c r="I196" s="942"/>
      <c r="J196" s="942"/>
      <c r="K196" s="942"/>
      <c r="L196" s="943"/>
    </row>
    <row r="197" spans="2:12" ht="15" customHeight="1" x14ac:dyDescent="0.3">
      <c r="B197" s="941"/>
      <c r="C197" s="942"/>
      <c r="D197" s="942"/>
      <c r="E197" s="942"/>
      <c r="F197" s="942"/>
      <c r="G197" s="943"/>
      <c r="H197" s="941"/>
      <c r="I197" s="942"/>
      <c r="J197" s="942"/>
      <c r="K197" s="942"/>
      <c r="L197" s="943"/>
    </row>
    <row r="198" spans="2:12" ht="15" customHeight="1" thickBot="1" x14ac:dyDescent="0.35">
      <c r="B198" s="1061"/>
      <c r="C198" s="1062"/>
      <c r="D198" s="1062"/>
      <c r="E198" s="1062"/>
      <c r="F198" s="1062"/>
      <c r="G198" s="1063"/>
      <c r="H198" s="1061"/>
      <c r="I198" s="1062"/>
      <c r="J198" s="1062"/>
      <c r="K198" s="1062"/>
      <c r="L198" s="1063"/>
    </row>
    <row r="199" spans="2:12" ht="21.9" customHeight="1" x14ac:dyDescent="0.3">
      <c r="B199" s="968" t="s">
        <v>1074</v>
      </c>
      <c r="C199" s="969"/>
      <c r="D199" s="969"/>
      <c r="E199" s="969"/>
      <c r="F199" s="969"/>
      <c r="G199" s="970"/>
      <c r="H199" s="968" t="s">
        <v>1073</v>
      </c>
      <c r="I199" s="969"/>
      <c r="J199" s="969"/>
      <c r="K199" s="969"/>
      <c r="L199" s="969"/>
    </row>
    <row r="200" spans="2:12" ht="37.5" customHeight="1" thickBot="1" x14ac:dyDescent="0.35">
      <c r="B200" s="971"/>
      <c r="C200" s="972"/>
      <c r="D200" s="972"/>
      <c r="E200" s="972"/>
      <c r="F200" s="972"/>
      <c r="G200" s="973"/>
      <c r="H200" s="971"/>
      <c r="I200" s="972"/>
      <c r="J200" s="972"/>
      <c r="K200" s="972"/>
      <c r="L200" s="972"/>
    </row>
    <row r="201" spans="2:12" ht="15" customHeight="1" x14ac:dyDescent="0.3">
      <c r="B201" s="938"/>
      <c r="C201" s="939"/>
      <c r="D201" s="939"/>
      <c r="E201" s="939"/>
      <c r="F201" s="939"/>
      <c r="G201" s="940"/>
      <c r="H201" s="939"/>
      <c r="I201" s="939"/>
      <c r="J201" s="939"/>
      <c r="K201" s="939"/>
      <c r="L201" s="940"/>
    </row>
    <row r="202" spans="2:12" ht="15" customHeight="1" x14ac:dyDescent="0.3">
      <c r="B202" s="941"/>
      <c r="C202" s="942"/>
      <c r="D202" s="942"/>
      <c r="E202" s="942"/>
      <c r="F202" s="942"/>
      <c r="G202" s="943"/>
      <c r="H202" s="942"/>
      <c r="I202" s="942"/>
      <c r="J202" s="942"/>
      <c r="K202" s="942"/>
      <c r="L202" s="943"/>
    </row>
    <row r="203" spans="2:12" ht="15" customHeight="1" x14ac:dyDescent="0.3">
      <c r="B203" s="941"/>
      <c r="C203" s="942"/>
      <c r="D203" s="942"/>
      <c r="E203" s="942"/>
      <c r="F203" s="942"/>
      <c r="G203" s="943"/>
      <c r="H203" s="942"/>
      <c r="I203" s="942"/>
      <c r="J203" s="942"/>
      <c r="K203" s="942"/>
      <c r="L203" s="943"/>
    </row>
    <row r="204" spans="2:12" ht="15" customHeight="1" x14ac:dyDescent="0.3">
      <c r="B204" s="941"/>
      <c r="C204" s="942"/>
      <c r="D204" s="942"/>
      <c r="E204" s="942"/>
      <c r="F204" s="942"/>
      <c r="G204" s="943"/>
      <c r="H204" s="942"/>
      <c r="I204" s="942"/>
      <c r="J204" s="942"/>
      <c r="K204" s="942"/>
      <c r="L204" s="943"/>
    </row>
    <row r="205" spans="2:12" ht="15" customHeight="1" x14ac:dyDescent="0.3">
      <c r="B205" s="941"/>
      <c r="C205" s="942"/>
      <c r="D205" s="942"/>
      <c r="E205" s="942"/>
      <c r="F205" s="942"/>
      <c r="G205" s="943"/>
      <c r="H205" s="942"/>
      <c r="I205" s="942"/>
      <c r="J205" s="942"/>
      <c r="K205" s="942"/>
      <c r="L205" s="943"/>
    </row>
    <row r="206" spans="2:12" ht="15" customHeight="1" x14ac:dyDescent="0.3">
      <c r="B206" s="941"/>
      <c r="C206" s="942"/>
      <c r="D206" s="942"/>
      <c r="E206" s="942"/>
      <c r="F206" s="942"/>
      <c r="G206" s="943"/>
      <c r="H206" s="942"/>
      <c r="I206" s="942"/>
      <c r="J206" s="942"/>
      <c r="K206" s="942"/>
      <c r="L206" s="943"/>
    </row>
    <row r="207" spans="2:12" ht="15" customHeight="1" x14ac:dyDescent="0.3">
      <c r="B207" s="941"/>
      <c r="C207" s="942"/>
      <c r="D207" s="942"/>
      <c r="E207" s="942"/>
      <c r="F207" s="942"/>
      <c r="G207" s="943"/>
      <c r="H207" s="942"/>
      <c r="I207" s="942"/>
      <c r="J207" s="942"/>
      <c r="K207" s="942"/>
      <c r="L207" s="943"/>
    </row>
    <row r="208" spans="2:12" ht="15" customHeight="1" x14ac:dyDescent="0.3">
      <c r="B208" s="941"/>
      <c r="C208" s="942"/>
      <c r="D208" s="942"/>
      <c r="E208" s="942"/>
      <c r="F208" s="942"/>
      <c r="G208" s="943"/>
      <c r="H208" s="942"/>
      <c r="I208" s="942"/>
      <c r="J208" s="942"/>
      <c r="K208" s="942"/>
      <c r="L208" s="943"/>
    </row>
    <row r="209" spans="2:12" ht="15" customHeight="1" x14ac:dyDescent="0.3">
      <c r="B209" s="941"/>
      <c r="C209" s="942"/>
      <c r="D209" s="942"/>
      <c r="E209" s="942"/>
      <c r="F209" s="942"/>
      <c r="G209" s="943"/>
      <c r="H209" s="942"/>
      <c r="I209" s="942"/>
      <c r="J209" s="942"/>
      <c r="K209" s="942"/>
      <c r="L209" s="943"/>
    </row>
    <row r="210" spans="2:12" ht="15" customHeight="1" x14ac:dyDescent="0.3">
      <c r="B210" s="941"/>
      <c r="C210" s="942"/>
      <c r="D210" s="942"/>
      <c r="E210" s="942"/>
      <c r="F210" s="942"/>
      <c r="G210" s="943"/>
      <c r="H210" s="942"/>
      <c r="I210" s="942"/>
      <c r="J210" s="942"/>
      <c r="K210" s="942"/>
      <c r="L210" s="943"/>
    </row>
    <row r="211" spans="2:12" ht="15" customHeight="1" x14ac:dyDescent="0.3">
      <c r="B211" s="941"/>
      <c r="C211" s="942"/>
      <c r="D211" s="942"/>
      <c r="E211" s="942"/>
      <c r="F211" s="942"/>
      <c r="G211" s="943"/>
      <c r="H211" s="942"/>
      <c r="I211" s="942"/>
      <c r="J211" s="942"/>
      <c r="K211" s="942"/>
      <c r="L211" s="943"/>
    </row>
    <row r="212" spans="2:12" ht="15" customHeight="1" x14ac:dyDescent="0.3">
      <c r="B212" s="941"/>
      <c r="C212" s="942"/>
      <c r="D212" s="942"/>
      <c r="E212" s="942"/>
      <c r="F212" s="942"/>
      <c r="G212" s="943"/>
      <c r="H212" s="942"/>
      <c r="I212" s="942"/>
      <c r="J212" s="942"/>
      <c r="K212" s="942"/>
      <c r="L212" s="943"/>
    </row>
    <row r="213" spans="2:12" ht="15" customHeight="1" x14ac:dyDescent="0.3">
      <c r="B213" s="941"/>
      <c r="C213" s="942"/>
      <c r="D213" s="942"/>
      <c r="E213" s="942"/>
      <c r="F213" s="942"/>
      <c r="G213" s="943"/>
      <c r="H213" s="942"/>
      <c r="I213" s="942"/>
      <c r="J213" s="942"/>
      <c r="K213" s="942"/>
      <c r="L213" s="943"/>
    </row>
    <row r="214" spans="2:12" ht="15" customHeight="1" thickBot="1" x14ac:dyDescent="0.35">
      <c r="B214" s="1061"/>
      <c r="C214" s="1062"/>
      <c r="D214" s="1062"/>
      <c r="E214" s="1062"/>
      <c r="F214" s="1062"/>
      <c r="G214" s="1063"/>
      <c r="H214" s="1062"/>
      <c r="I214" s="1062"/>
      <c r="J214" s="1062"/>
      <c r="K214" s="1062"/>
      <c r="L214" s="1063"/>
    </row>
    <row r="215" spans="2:12" ht="21.9" customHeight="1" x14ac:dyDescent="0.3">
      <c r="B215" s="968" t="s">
        <v>1072</v>
      </c>
      <c r="C215" s="969"/>
      <c r="D215" s="969"/>
      <c r="E215" s="969"/>
      <c r="F215" s="969"/>
      <c r="G215" s="970"/>
      <c r="H215" s="1064" t="s">
        <v>1071</v>
      </c>
      <c r="I215" s="1065"/>
      <c r="J215" s="1065"/>
      <c r="K215" s="1065"/>
      <c r="L215" s="1066"/>
    </row>
    <row r="216" spans="2:12" ht="37.5" customHeight="1" thickBot="1" x14ac:dyDescent="0.35">
      <c r="B216" s="971"/>
      <c r="C216" s="972"/>
      <c r="D216" s="972"/>
      <c r="E216" s="972"/>
      <c r="F216" s="972"/>
      <c r="G216" s="973"/>
      <c r="H216" s="971"/>
      <c r="I216" s="972"/>
      <c r="J216" s="972"/>
      <c r="K216" s="972"/>
      <c r="L216" s="973"/>
    </row>
    <row r="217" spans="2:12" ht="15" customHeight="1" x14ac:dyDescent="0.3"/>
    <row r="218" spans="2:12" ht="15" customHeight="1" x14ac:dyDescent="0.3"/>
    <row r="219" spans="2:12" ht="15" customHeight="1" x14ac:dyDescent="0.3"/>
    <row r="220" spans="2:12" ht="15" customHeight="1" x14ac:dyDescent="0.3"/>
    <row r="221" spans="2:12" ht="15" customHeight="1" x14ac:dyDescent="0.3"/>
    <row r="222" spans="2:12" ht="15" customHeight="1" x14ac:dyDescent="0.3"/>
    <row r="223" spans="2:12" ht="15" customHeight="1" x14ac:dyDescent="0.3"/>
    <row r="224" spans="2:12" ht="15" customHeight="1" x14ac:dyDescent="0.3"/>
    <row r="225" ht="15" customHeight="1" x14ac:dyDescent="0.3"/>
    <row r="226" ht="15" customHeight="1" x14ac:dyDescent="0.3"/>
    <row r="227" ht="15" customHeight="1" x14ac:dyDescent="0.3"/>
    <row r="228" ht="15" customHeight="1" x14ac:dyDescent="0.3"/>
    <row r="229" ht="15" customHeight="1" x14ac:dyDescent="0.3"/>
    <row r="230" ht="15" customHeight="1" x14ac:dyDescent="0.3"/>
    <row r="231" ht="21.9" customHeight="1" x14ac:dyDescent="0.3"/>
    <row r="232" ht="37.5" customHeight="1" x14ac:dyDescent="0.3"/>
  </sheetData>
  <mergeCells count="68">
    <mergeCell ref="B201:G214"/>
    <mergeCell ref="H201:L214"/>
    <mergeCell ref="B215:G216"/>
    <mergeCell ref="H215:L216"/>
    <mergeCell ref="B185:G198"/>
    <mergeCell ref="H185:L198"/>
    <mergeCell ref="B199:G200"/>
    <mergeCell ref="H199:L200"/>
    <mergeCell ref="B135:G136"/>
    <mergeCell ref="H135:L136"/>
    <mergeCell ref="B153:G166"/>
    <mergeCell ref="H153:L166"/>
    <mergeCell ref="B151:G152"/>
    <mergeCell ref="H151:L152"/>
    <mergeCell ref="B137:G150"/>
    <mergeCell ref="H137:L150"/>
    <mergeCell ref="B167:G168"/>
    <mergeCell ref="H167:L168"/>
    <mergeCell ref="B169:G182"/>
    <mergeCell ref="H169:L182"/>
    <mergeCell ref="B183:G184"/>
    <mergeCell ref="H183:L184"/>
    <mergeCell ref="B41:G54"/>
    <mergeCell ref="H41:L54"/>
    <mergeCell ref="B89:G102"/>
    <mergeCell ref="H89:L102"/>
    <mergeCell ref="B103:G104"/>
    <mergeCell ref="H103:L104"/>
    <mergeCell ref="B55:G56"/>
    <mergeCell ref="H55:L56"/>
    <mergeCell ref="B25:G38"/>
    <mergeCell ref="H25:L38"/>
    <mergeCell ref="B9:G22"/>
    <mergeCell ref="H9:L22"/>
    <mergeCell ref="B121:G134"/>
    <mergeCell ref="H121:L134"/>
    <mergeCell ref="B23:G24"/>
    <mergeCell ref="H23:L24"/>
    <mergeCell ref="B39:G40"/>
    <mergeCell ref="H39:L40"/>
    <mergeCell ref="B119:G120"/>
    <mergeCell ref="H119:L120"/>
    <mergeCell ref="B73:G86"/>
    <mergeCell ref="H73:L86"/>
    <mergeCell ref="B87:G88"/>
    <mergeCell ref="H87:L88"/>
    <mergeCell ref="B105:G118"/>
    <mergeCell ref="H105:L118"/>
    <mergeCell ref="J5:J6"/>
    <mergeCell ref="K6:L6"/>
    <mergeCell ref="B8:D8"/>
    <mergeCell ref="E8:F8"/>
    <mergeCell ref="G8:H8"/>
    <mergeCell ref="K8:L8"/>
    <mergeCell ref="B7:D7"/>
    <mergeCell ref="E7:F7"/>
    <mergeCell ref="G7:H7"/>
    <mergeCell ref="K7:L7"/>
    <mergeCell ref="B57:G70"/>
    <mergeCell ref="H57:L70"/>
    <mergeCell ref="B71:G72"/>
    <mergeCell ref="H71:L72"/>
    <mergeCell ref="B1:D6"/>
    <mergeCell ref="E1:J3"/>
    <mergeCell ref="K1:L5"/>
    <mergeCell ref="E4:J4"/>
    <mergeCell ref="E5:H5"/>
    <mergeCell ref="I5:I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8DB0E-5CF4-4461-A610-9CCAFF772860}">
  <sheetPr>
    <tabColor rgb="FFFF0000"/>
  </sheetPr>
  <dimension ref="B1:M827"/>
  <sheetViews>
    <sheetView showGridLines="0" topLeftCell="A13" zoomScale="98" zoomScaleNormal="85" zoomScaleSheetLayoutView="110" zoomScalePageLayoutView="110" workbookViewId="0">
      <selection activeCell="P36" sqref="P36"/>
    </sheetView>
  </sheetViews>
  <sheetFormatPr baseColWidth="10" defaultColWidth="11.44140625" defaultRowHeight="14.4" x14ac:dyDescent="0.3"/>
  <cols>
    <col min="1" max="1" width="3.6640625" style="165" customWidth="1"/>
    <col min="2" max="2" width="12" style="165" customWidth="1"/>
    <col min="3" max="3" width="9.5546875" style="165" customWidth="1"/>
    <col min="4" max="4" width="8" style="165" customWidth="1"/>
    <col min="5" max="5" width="11.44140625" style="165"/>
    <col min="6" max="6" width="11.88671875" style="165" customWidth="1"/>
    <col min="7" max="7" width="9.5546875" style="165" customWidth="1"/>
    <col min="8" max="8" width="12" style="165" customWidth="1"/>
    <col min="9" max="9" width="13.88671875" style="165" bestFit="1" customWidth="1"/>
    <col min="10" max="10" width="13" style="165" customWidth="1"/>
    <col min="11" max="11" width="13.44140625" style="165" customWidth="1"/>
    <col min="12" max="12" width="9.44140625" style="165" customWidth="1"/>
    <col min="13" max="13" width="11.44140625" style="165" hidden="1" customWidth="1"/>
    <col min="14" max="16384" width="11.44140625" style="165"/>
  </cols>
  <sheetData>
    <row r="1" spans="2:13" x14ac:dyDescent="0.3">
      <c r="B1" s="938"/>
      <c r="C1" s="939"/>
      <c r="D1" s="940"/>
      <c r="E1" s="944" t="s">
        <v>695</v>
      </c>
      <c r="F1" s="944"/>
      <c r="G1" s="944"/>
      <c r="H1" s="944"/>
      <c r="I1" s="944"/>
      <c r="J1" s="944"/>
      <c r="K1" s="946"/>
      <c r="L1" s="947"/>
    </row>
    <row r="2" spans="2:13" ht="1.5" customHeight="1" x14ac:dyDescent="0.3">
      <c r="B2" s="941"/>
      <c r="C2" s="942"/>
      <c r="D2" s="943"/>
      <c r="E2" s="945"/>
      <c r="F2" s="945"/>
      <c r="G2" s="945"/>
      <c r="H2" s="945"/>
      <c r="I2" s="945"/>
      <c r="J2" s="945"/>
      <c r="K2" s="948"/>
      <c r="L2" s="949"/>
    </row>
    <row r="3" spans="2:13" ht="3.75" customHeight="1" x14ac:dyDescent="0.3">
      <c r="B3" s="941"/>
      <c r="C3" s="942"/>
      <c r="D3" s="943"/>
      <c r="E3" s="945"/>
      <c r="F3" s="945"/>
      <c r="G3" s="945"/>
      <c r="H3" s="945"/>
      <c r="I3" s="945"/>
      <c r="J3" s="945"/>
      <c r="K3" s="948"/>
      <c r="L3" s="949"/>
    </row>
    <row r="4" spans="2:13" ht="20.25" customHeight="1" x14ac:dyDescent="0.3">
      <c r="B4" s="941"/>
      <c r="C4" s="942"/>
      <c r="D4" s="943"/>
      <c r="E4" s="1071" t="s">
        <v>387</v>
      </c>
      <c r="F4" s="950"/>
      <c r="G4" s="950"/>
      <c r="H4" s="950"/>
      <c r="I4" s="950"/>
      <c r="J4" s="1072"/>
      <c r="K4" s="948"/>
      <c r="L4" s="949"/>
    </row>
    <row r="5" spans="2:13" ht="4.5" customHeight="1" x14ac:dyDescent="0.3">
      <c r="B5" s="941"/>
      <c r="C5" s="942"/>
      <c r="D5" s="943"/>
      <c r="E5" s="951"/>
      <c r="F5" s="951"/>
      <c r="G5" s="951"/>
      <c r="H5" s="951"/>
      <c r="I5" s="1073" t="s">
        <v>459</v>
      </c>
      <c r="J5" s="1074">
        <v>232</v>
      </c>
      <c r="K5" s="1070"/>
      <c r="L5" s="949"/>
      <c r="M5" s="166"/>
    </row>
    <row r="6" spans="2:13" ht="24.9" customHeight="1" x14ac:dyDescent="0.3">
      <c r="B6" s="941"/>
      <c r="C6" s="942"/>
      <c r="D6" s="943"/>
      <c r="E6" s="167" t="s">
        <v>457</v>
      </c>
      <c r="F6" s="158">
        <v>43909</v>
      </c>
      <c r="G6" s="169" t="s">
        <v>458</v>
      </c>
      <c r="H6" s="159">
        <v>43915</v>
      </c>
      <c r="I6" s="1073"/>
      <c r="J6" s="1074"/>
      <c r="K6" s="1075"/>
      <c r="L6" s="955"/>
    </row>
    <row r="7" spans="2:13" ht="24.9" customHeight="1" x14ac:dyDescent="0.3">
      <c r="B7" s="956" t="s">
        <v>392</v>
      </c>
      <c r="C7" s="956"/>
      <c r="D7" s="956"/>
      <c r="E7" s="956" t="s">
        <v>109</v>
      </c>
      <c r="F7" s="956"/>
      <c r="G7" s="956" t="s">
        <v>110</v>
      </c>
      <c r="H7" s="956"/>
      <c r="I7" s="225" t="s">
        <v>4</v>
      </c>
      <c r="J7" s="225" t="s">
        <v>2</v>
      </c>
      <c r="K7" s="957" t="s">
        <v>0</v>
      </c>
      <c r="L7" s="957"/>
    </row>
    <row r="8" spans="2:13" ht="24.9" customHeight="1" thickBot="1" x14ac:dyDescent="0.35">
      <c r="B8" s="1067" t="s">
        <v>395</v>
      </c>
      <c r="C8" s="1067"/>
      <c r="D8" s="1067"/>
      <c r="E8" s="1068" t="s">
        <v>396</v>
      </c>
      <c r="F8" s="1068"/>
      <c r="G8" s="1068" t="s">
        <v>396</v>
      </c>
      <c r="H8" s="1068"/>
      <c r="I8" s="160">
        <v>41944</v>
      </c>
      <c r="J8" s="226">
        <v>1</v>
      </c>
      <c r="K8" s="1069" t="s">
        <v>460</v>
      </c>
      <c r="L8" s="1069"/>
    </row>
    <row r="9" spans="2:13" ht="24.9" customHeight="1" thickBot="1" x14ac:dyDescent="0.35">
      <c r="B9" s="1079" t="s">
        <v>696</v>
      </c>
      <c r="C9" s="1080"/>
      <c r="D9" s="1080"/>
      <c r="E9" s="1080"/>
      <c r="F9" s="1080"/>
      <c r="G9" s="1080"/>
      <c r="H9" s="1080"/>
      <c r="I9" s="1080"/>
      <c r="J9" s="1080"/>
      <c r="K9" s="1080"/>
      <c r="L9" s="1081"/>
    </row>
    <row r="10" spans="2:13" ht="15.75" customHeight="1" x14ac:dyDescent="0.3">
      <c r="B10" s="959" t="s">
        <v>688</v>
      </c>
      <c r="C10" s="960"/>
      <c r="D10" s="960"/>
      <c r="E10" s="960"/>
      <c r="F10" s="960"/>
      <c r="G10" s="961"/>
      <c r="H10" s="959" t="s">
        <v>689</v>
      </c>
      <c r="I10" s="960"/>
      <c r="J10" s="960"/>
      <c r="K10" s="960"/>
      <c r="L10" s="961"/>
    </row>
    <row r="11" spans="2:13" x14ac:dyDescent="0.3">
      <c r="B11" s="959"/>
      <c r="C11" s="960"/>
      <c r="D11" s="960"/>
      <c r="E11" s="960"/>
      <c r="F11" s="960"/>
      <c r="G11" s="961"/>
      <c r="H11" s="959"/>
      <c r="I11" s="960"/>
      <c r="J11" s="960"/>
      <c r="K11" s="960"/>
      <c r="L11" s="961"/>
    </row>
    <row r="12" spans="2:13" x14ac:dyDescent="0.3">
      <c r="B12" s="959"/>
      <c r="C12" s="960"/>
      <c r="D12" s="960"/>
      <c r="E12" s="960"/>
      <c r="F12" s="960"/>
      <c r="G12" s="961"/>
      <c r="H12" s="959"/>
      <c r="I12" s="960"/>
      <c r="J12" s="960"/>
      <c r="K12" s="960"/>
      <c r="L12" s="961"/>
    </row>
    <row r="13" spans="2:13" x14ac:dyDescent="0.3">
      <c r="B13" s="959"/>
      <c r="C13" s="960"/>
      <c r="D13" s="960"/>
      <c r="E13" s="960"/>
      <c r="F13" s="960"/>
      <c r="G13" s="961"/>
      <c r="H13" s="959"/>
      <c r="I13" s="960"/>
      <c r="J13" s="960"/>
      <c r="K13" s="960"/>
      <c r="L13" s="961"/>
    </row>
    <row r="14" spans="2:13" x14ac:dyDescent="0.3">
      <c r="B14" s="959"/>
      <c r="C14" s="960"/>
      <c r="D14" s="960"/>
      <c r="E14" s="960"/>
      <c r="F14" s="960"/>
      <c r="G14" s="961"/>
      <c r="H14" s="959"/>
      <c r="I14" s="960"/>
      <c r="J14" s="960"/>
      <c r="K14" s="960"/>
      <c r="L14" s="961"/>
    </row>
    <row r="15" spans="2:13" x14ac:dyDescent="0.3">
      <c r="B15" s="959"/>
      <c r="C15" s="960"/>
      <c r="D15" s="960"/>
      <c r="E15" s="960"/>
      <c r="F15" s="960"/>
      <c r="G15" s="961"/>
      <c r="H15" s="959"/>
      <c r="I15" s="960"/>
      <c r="J15" s="960"/>
      <c r="K15" s="960"/>
      <c r="L15" s="961"/>
    </row>
    <row r="16" spans="2:13" x14ac:dyDescent="0.3">
      <c r="B16" s="959"/>
      <c r="C16" s="960"/>
      <c r="D16" s="960"/>
      <c r="E16" s="960"/>
      <c r="F16" s="960"/>
      <c r="G16" s="961"/>
      <c r="H16" s="959"/>
      <c r="I16" s="960"/>
      <c r="J16" s="960"/>
      <c r="K16" s="960"/>
      <c r="L16" s="961"/>
    </row>
    <row r="17" spans="2:12" x14ac:dyDescent="0.3">
      <c r="B17" s="959"/>
      <c r="C17" s="960"/>
      <c r="D17" s="960"/>
      <c r="E17" s="960"/>
      <c r="F17" s="960"/>
      <c r="G17" s="961"/>
      <c r="H17" s="959"/>
      <c r="I17" s="960"/>
      <c r="J17" s="960"/>
      <c r="K17" s="960"/>
      <c r="L17" s="961"/>
    </row>
    <row r="18" spans="2:12" x14ac:dyDescent="0.3">
      <c r="B18" s="959"/>
      <c r="C18" s="960"/>
      <c r="D18" s="960"/>
      <c r="E18" s="960"/>
      <c r="F18" s="960"/>
      <c r="G18" s="961"/>
      <c r="H18" s="959"/>
      <c r="I18" s="960"/>
      <c r="J18" s="960"/>
      <c r="K18" s="960"/>
      <c r="L18" s="961"/>
    </row>
    <row r="19" spans="2:12" x14ac:dyDescent="0.3">
      <c r="B19" s="959"/>
      <c r="C19" s="960"/>
      <c r="D19" s="960"/>
      <c r="E19" s="960"/>
      <c r="F19" s="960"/>
      <c r="G19" s="961"/>
      <c r="H19" s="959"/>
      <c r="I19" s="960"/>
      <c r="J19" s="960"/>
      <c r="K19" s="960"/>
      <c r="L19" s="961"/>
    </row>
    <row r="20" spans="2:12" x14ac:dyDescent="0.3">
      <c r="B20" s="959"/>
      <c r="C20" s="960"/>
      <c r="D20" s="960"/>
      <c r="E20" s="960"/>
      <c r="F20" s="960"/>
      <c r="G20" s="961"/>
      <c r="H20" s="959"/>
      <c r="I20" s="960"/>
      <c r="J20" s="960"/>
      <c r="K20" s="960"/>
      <c r="L20" s="961"/>
    </row>
    <row r="21" spans="2:12" x14ac:dyDescent="0.3">
      <c r="B21" s="959"/>
      <c r="C21" s="960"/>
      <c r="D21" s="960"/>
      <c r="E21" s="960"/>
      <c r="F21" s="960"/>
      <c r="G21" s="961"/>
      <c r="H21" s="959"/>
      <c r="I21" s="960"/>
      <c r="J21" s="960"/>
      <c r="K21" s="960"/>
      <c r="L21" s="961"/>
    </row>
    <row r="22" spans="2:12" x14ac:dyDescent="0.3">
      <c r="B22" s="959"/>
      <c r="C22" s="960"/>
      <c r="D22" s="960"/>
      <c r="E22" s="960"/>
      <c r="F22" s="960"/>
      <c r="G22" s="961"/>
      <c r="H22" s="959"/>
      <c r="I22" s="960"/>
      <c r="J22" s="960"/>
      <c r="K22" s="960"/>
      <c r="L22" s="961"/>
    </row>
    <row r="23" spans="2:12" x14ac:dyDescent="0.3">
      <c r="B23" s="959"/>
      <c r="C23" s="960"/>
      <c r="D23" s="960"/>
      <c r="E23" s="960"/>
      <c r="F23" s="960"/>
      <c r="G23" s="961"/>
      <c r="H23" s="959"/>
      <c r="I23" s="960"/>
      <c r="J23" s="960"/>
      <c r="K23" s="960"/>
      <c r="L23" s="961"/>
    </row>
    <row r="24" spans="2:12" x14ac:dyDescent="0.3">
      <c r="B24" s="1076" t="s">
        <v>899</v>
      </c>
      <c r="C24" s="1076"/>
      <c r="D24" s="1076"/>
      <c r="E24" s="1076"/>
      <c r="F24" s="1076"/>
      <c r="G24" s="1076"/>
      <c r="H24" s="1077" t="s">
        <v>900</v>
      </c>
      <c r="I24" s="1078"/>
      <c r="J24" s="1078"/>
      <c r="K24" s="1078"/>
      <c r="L24" s="1078"/>
    </row>
    <row r="25" spans="2:12" ht="18" customHeight="1" x14ac:dyDescent="0.3">
      <c r="B25" s="1076"/>
      <c r="C25" s="1076"/>
      <c r="D25" s="1076"/>
      <c r="E25" s="1076"/>
      <c r="F25" s="1076"/>
      <c r="G25" s="1076"/>
      <c r="H25" s="1078"/>
      <c r="I25" s="1078"/>
      <c r="J25" s="1078"/>
      <c r="K25" s="1078"/>
      <c r="L25" s="1078"/>
    </row>
    <row r="26" spans="2:12" ht="15.75" customHeight="1" x14ac:dyDescent="0.3">
      <c r="B26" s="959" t="s">
        <v>688</v>
      </c>
      <c r="C26" s="960"/>
      <c r="D26" s="960"/>
      <c r="E26" s="960"/>
      <c r="F26" s="960"/>
      <c r="G26" s="961"/>
      <c r="H26" s="959" t="s">
        <v>689</v>
      </c>
      <c r="I26" s="960"/>
      <c r="J26" s="960"/>
      <c r="K26" s="960"/>
      <c r="L26" s="961"/>
    </row>
    <row r="27" spans="2:12" x14ac:dyDescent="0.3">
      <c r="B27" s="959"/>
      <c r="C27" s="960"/>
      <c r="D27" s="960"/>
      <c r="E27" s="960"/>
      <c r="F27" s="960"/>
      <c r="G27" s="961"/>
      <c r="H27" s="959"/>
      <c r="I27" s="960"/>
      <c r="J27" s="960"/>
      <c r="K27" s="960"/>
      <c r="L27" s="961"/>
    </row>
    <row r="28" spans="2:12" x14ac:dyDescent="0.3">
      <c r="B28" s="959"/>
      <c r="C28" s="960"/>
      <c r="D28" s="960"/>
      <c r="E28" s="960"/>
      <c r="F28" s="960"/>
      <c r="G28" s="961"/>
      <c r="H28" s="959"/>
      <c r="I28" s="960"/>
      <c r="J28" s="960"/>
      <c r="K28" s="960"/>
      <c r="L28" s="961"/>
    </row>
    <row r="29" spans="2:12" x14ac:dyDescent="0.3">
      <c r="B29" s="959"/>
      <c r="C29" s="960"/>
      <c r="D29" s="960"/>
      <c r="E29" s="960"/>
      <c r="F29" s="960"/>
      <c r="G29" s="961"/>
      <c r="H29" s="959"/>
      <c r="I29" s="960"/>
      <c r="J29" s="960"/>
      <c r="K29" s="960"/>
      <c r="L29" s="961"/>
    </row>
    <row r="30" spans="2:12" x14ac:dyDescent="0.3">
      <c r="B30" s="959"/>
      <c r="C30" s="960"/>
      <c r="D30" s="960"/>
      <c r="E30" s="960"/>
      <c r="F30" s="960"/>
      <c r="G30" s="961"/>
      <c r="H30" s="959"/>
      <c r="I30" s="960"/>
      <c r="J30" s="960"/>
      <c r="K30" s="960"/>
      <c r="L30" s="961"/>
    </row>
    <row r="31" spans="2:12" x14ac:dyDescent="0.3">
      <c r="B31" s="959"/>
      <c r="C31" s="960"/>
      <c r="D31" s="960"/>
      <c r="E31" s="960"/>
      <c r="F31" s="960"/>
      <c r="G31" s="961"/>
      <c r="H31" s="959"/>
      <c r="I31" s="960"/>
      <c r="J31" s="960"/>
      <c r="K31" s="960"/>
      <c r="L31" s="961"/>
    </row>
    <row r="32" spans="2:12" x14ac:dyDescent="0.3">
      <c r="B32" s="959"/>
      <c r="C32" s="960"/>
      <c r="D32" s="960"/>
      <c r="E32" s="960"/>
      <c r="F32" s="960"/>
      <c r="G32" s="961"/>
      <c r="H32" s="959"/>
      <c r="I32" s="960"/>
      <c r="J32" s="960"/>
      <c r="K32" s="960"/>
      <c r="L32" s="961"/>
    </row>
    <row r="33" spans="2:12" x14ac:dyDescent="0.3">
      <c r="B33" s="959"/>
      <c r="C33" s="960"/>
      <c r="D33" s="960"/>
      <c r="E33" s="960"/>
      <c r="F33" s="960"/>
      <c r="G33" s="961"/>
      <c r="H33" s="959"/>
      <c r="I33" s="960"/>
      <c r="J33" s="960"/>
      <c r="K33" s="960"/>
      <c r="L33" s="961"/>
    </row>
    <row r="34" spans="2:12" x14ac:dyDescent="0.3">
      <c r="B34" s="959"/>
      <c r="C34" s="960"/>
      <c r="D34" s="960"/>
      <c r="E34" s="960"/>
      <c r="F34" s="960"/>
      <c r="G34" s="961"/>
      <c r="H34" s="959"/>
      <c r="I34" s="960"/>
      <c r="J34" s="960"/>
      <c r="K34" s="960"/>
      <c r="L34" s="961"/>
    </row>
    <row r="35" spans="2:12" x14ac:dyDescent="0.3">
      <c r="B35" s="959"/>
      <c r="C35" s="960"/>
      <c r="D35" s="960"/>
      <c r="E35" s="960"/>
      <c r="F35" s="960"/>
      <c r="G35" s="961"/>
      <c r="H35" s="959"/>
      <c r="I35" s="960"/>
      <c r="J35" s="960"/>
      <c r="K35" s="960"/>
      <c r="L35" s="961"/>
    </row>
    <row r="36" spans="2:12" x14ac:dyDescent="0.3">
      <c r="B36" s="959"/>
      <c r="C36" s="960"/>
      <c r="D36" s="960"/>
      <c r="E36" s="960"/>
      <c r="F36" s="960"/>
      <c r="G36" s="961"/>
      <c r="H36" s="959"/>
      <c r="I36" s="960"/>
      <c r="J36" s="960"/>
      <c r="K36" s="960"/>
      <c r="L36" s="961"/>
    </row>
    <row r="37" spans="2:12" x14ac:dyDescent="0.3">
      <c r="B37" s="959"/>
      <c r="C37" s="960"/>
      <c r="D37" s="960"/>
      <c r="E37" s="960"/>
      <c r="F37" s="960"/>
      <c r="G37" s="961"/>
      <c r="H37" s="959"/>
      <c r="I37" s="960"/>
      <c r="J37" s="960"/>
      <c r="K37" s="960"/>
      <c r="L37" s="961"/>
    </row>
    <row r="38" spans="2:12" x14ac:dyDescent="0.3">
      <c r="B38" s="959"/>
      <c r="C38" s="960"/>
      <c r="D38" s="960"/>
      <c r="E38" s="960"/>
      <c r="F38" s="960"/>
      <c r="G38" s="961"/>
      <c r="H38" s="959"/>
      <c r="I38" s="960"/>
      <c r="J38" s="960"/>
      <c r="K38" s="960"/>
      <c r="L38" s="961"/>
    </row>
    <row r="39" spans="2:12" x14ac:dyDescent="0.3">
      <c r="B39" s="959"/>
      <c r="C39" s="960"/>
      <c r="D39" s="960"/>
      <c r="E39" s="960"/>
      <c r="F39" s="960"/>
      <c r="G39" s="961"/>
      <c r="H39" s="959"/>
      <c r="I39" s="960"/>
      <c r="J39" s="960"/>
      <c r="K39" s="960"/>
      <c r="L39" s="961"/>
    </row>
    <row r="40" spans="2:12" x14ac:dyDescent="0.3">
      <c r="B40" s="1076" t="s">
        <v>901</v>
      </c>
      <c r="C40" s="1076"/>
      <c r="D40" s="1076"/>
      <c r="E40" s="1076"/>
      <c r="F40" s="1076"/>
      <c r="G40" s="1076"/>
      <c r="H40" s="1077" t="s">
        <v>902</v>
      </c>
      <c r="I40" s="1078"/>
      <c r="J40" s="1078"/>
      <c r="K40" s="1078"/>
      <c r="L40" s="1078"/>
    </row>
    <row r="41" spans="2:12" ht="18" customHeight="1" x14ac:dyDescent="0.3">
      <c r="B41" s="1076"/>
      <c r="C41" s="1076"/>
      <c r="D41" s="1076"/>
      <c r="E41" s="1076"/>
      <c r="F41" s="1076"/>
      <c r="G41" s="1076"/>
      <c r="H41" s="1078"/>
      <c r="I41" s="1078"/>
      <c r="J41" s="1078"/>
      <c r="K41" s="1078"/>
      <c r="L41" s="1078"/>
    </row>
    <row r="42" spans="2:12" x14ac:dyDescent="0.3">
      <c r="B42" s="959" t="s">
        <v>690</v>
      </c>
      <c r="C42" s="960"/>
      <c r="D42" s="960"/>
      <c r="E42" s="960"/>
      <c r="F42" s="960"/>
      <c r="G42" s="961"/>
      <c r="H42" s="959" t="s">
        <v>691</v>
      </c>
      <c r="I42" s="960"/>
      <c r="J42" s="960"/>
      <c r="K42" s="960"/>
      <c r="L42" s="961"/>
    </row>
    <row r="43" spans="2:12" x14ac:dyDescent="0.3">
      <c r="B43" s="959"/>
      <c r="C43" s="960"/>
      <c r="D43" s="960"/>
      <c r="E43" s="960"/>
      <c r="F43" s="960"/>
      <c r="G43" s="961"/>
      <c r="H43" s="959"/>
      <c r="I43" s="960"/>
      <c r="J43" s="960"/>
      <c r="K43" s="960"/>
      <c r="L43" s="961"/>
    </row>
    <row r="44" spans="2:12" x14ac:dyDescent="0.3">
      <c r="B44" s="959"/>
      <c r="C44" s="960"/>
      <c r="D44" s="960"/>
      <c r="E44" s="960"/>
      <c r="F44" s="960"/>
      <c r="G44" s="961"/>
      <c r="H44" s="959"/>
      <c r="I44" s="960"/>
      <c r="J44" s="960"/>
      <c r="K44" s="960"/>
      <c r="L44" s="961"/>
    </row>
    <row r="45" spans="2:12" x14ac:dyDescent="0.3">
      <c r="B45" s="959"/>
      <c r="C45" s="960"/>
      <c r="D45" s="960"/>
      <c r="E45" s="960"/>
      <c r="F45" s="960"/>
      <c r="G45" s="961"/>
      <c r="H45" s="959"/>
      <c r="I45" s="960"/>
      <c r="J45" s="960"/>
      <c r="K45" s="960"/>
      <c r="L45" s="961"/>
    </row>
    <row r="46" spans="2:12" x14ac:dyDescent="0.3">
      <c r="B46" s="959"/>
      <c r="C46" s="960"/>
      <c r="D46" s="960"/>
      <c r="E46" s="960"/>
      <c r="F46" s="960"/>
      <c r="G46" s="961"/>
      <c r="H46" s="959"/>
      <c r="I46" s="960"/>
      <c r="J46" s="960"/>
      <c r="K46" s="960"/>
      <c r="L46" s="961"/>
    </row>
    <row r="47" spans="2:12" x14ac:dyDescent="0.3">
      <c r="B47" s="959"/>
      <c r="C47" s="960"/>
      <c r="D47" s="960"/>
      <c r="E47" s="960"/>
      <c r="F47" s="960"/>
      <c r="G47" s="961"/>
      <c r="H47" s="959"/>
      <c r="I47" s="960"/>
      <c r="J47" s="960"/>
      <c r="K47" s="960"/>
      <c r="L47" s="961"/>
    </row>
    <row r="48" spans="2:12" x14ac:dyDescent="0.3">
      <c r="B48" s="959"/>
      <c r="C48" s="960"/>
      <c r="D48" s="960"/>
      <c r="E48" s="960"/>
      <c r="F48" s="960"/>
      <c r="G48" s="961"/>
      <c r="H48" s="959"/>
      <c r="I48" s="960"/>
      <c r="J48" s="960"/>
      <c r="K48" s="960"/>
      <c r="L48" s="961"/>
    </row>
    <row r="49" spans="2:12" x14ac:dyDescent="0.3">
      <c r="B49" s="959"/>
      <c r="C49" s="960"/>
      <c r="D49" s="960"/>
      <c r="E49" s="960"/>
      <c r="F49" s="960"/>
      <c r="G49" s="961"/>
      <c r="H49" s="959"/>
      <c r="I49" s="960"/>
      <c r="J49" s="960"/>
      <c r="K49" s="960"/>
      <c r="L49" s="961"/>
    </row>
    <row r="50" spans="2:12" x14ac:dyDescent="0.3">
      <c r="B50" s="959"/>
      <c r="C50" s="960"/>
      <c r="D50" s="960"/>
      <c r="E50" s="960"/>
      <c r="F50" s="960"/>
      <c r="G50" s="961"/>
      <c r="H50" s="959"/>
      <c r="I50" s="960"/>
      <c r="J50" s="960"/>
      <c r="K50" s="960"/>
      <c r="L50" s="961"/>
    </row>
    <row r="51" spans="2:12" x14ac:dyDescent="0.3">
      <c r="B51" s="959"/>
      <c r="C51" s="960"/>
      <c r="D51" s="960"/>
      <c r="E51" s="960"/>
      <c r="F51" s="960"/>
      <c r="G51" s="961"/>
      <c r="H51" s="959"/>
      <c r="I51" s="960"/>
      <c r="J51" s="960"/>
      <c r="K51" s="960"/>
      <c r="L51" s="961"/>
    </row>
    <row r="52" spans="2:12" x14ac:dyDescent="0.3">
      <c r="B52" s="959"/>
      <c r="C52" s="960"/>
      <c r="D52" s="960"/>
      <c r="E52" s="960"/>
      <c r="F52" s="960"/>
      <c r="G52" s="961"/>
      <c r="H52" s="959"/>
      <c r="I52" s="960"/>
      <c r="J52" s="960"/>
      <c r="K52" s="960"/>
      <c r="L52" s="961"/>
    </row>
    <row r="53" spans="2:12" x14ac:dyDescent="0.3">
      <c r="B53" s="959"/>
      <c r="C53" s="960"/>
      <c r="D53" s="960"/>
      <c r="E53" s="960"/>
      <c r="F53" s="960"/>
      <c r="G53" s="961"/>
      <c r="H53" s="959"/>
      <c r="I53" s="960"/>
      <c r="J53" s="960"/>
      <c r="K53" s="960"/>
      <c r="L53" s="961"/>
    </row>
    <row r="54" spans="2:12" x14ac:dyDescent="0.3">
      <c r="B54" s="959"/>
      <c r="C54" s="960"/>
      <c r="D54" s="960"/>
      <c r="E54" s="960"/>
      <c r="F54" s="960"/>
      <c r="G54" s="961"/>
      <c r="H54" s="959"/>
      <c r="I54" s="960"/>
      <c r="J54" s="960"/>
      <c r="K54" s="960"/>
      <c r="L54" s="961"/>
    </row>
    <row r="55" spans="2:12" x14ac:dyDescent="0.3">
      <c r="B55" s="959"/>
      <c r="C55" s="960"/>
      <c r="D55" s="960"/>
      <c r="E55" s="960"/>
      <c r="F55" s="960"/>
      <c r="G55" s="961"/>
      <c r="H55" s="959"/>
      <c r="I55" s="960"/>
      <c r="J55" s="960"/>
      <c r="K55" s="960"/>
      <c r="L55" s="961"/>
    </row>
    <row r="56" spans="2:12" ht="15" customHeight="1" x14ac:dyDescent="0.3">
      <c r="B56" s="1076" t="s">
        <v>903</v>
      </c>
      <c r="C56" s="1076"/>
      <c r="D56" s="1076"/>
      <c r="E56" s="1076"/>
      <c r="F56" s="1076"/>
      <c r="G56" s="1076"/>
      <c r="H56" s="1077" t="s">
        <v>903</v>
      </c>
      <c r="I56" s="1078"/>
      <c r="J56" s="1078"/>
      <c r="K56" s="1078"/>
      <c r="L56" s="1078"/>
    </row>
    <row r="57" spans="2:12" x14ac:dyDescent="0.3">
      <c r="B57" s="1076"/>
      <c r="C57" s="1076"/>
      <c r="D57" s="1076"/>
      <c r="E57" s="1076"/>
      <c r="F57" s="1076"/>
      <c r="G57" s="1076"/>
      <c r="H57" s="1078"/>
      <c r="I57" s="1078"/>
      <c r="J57" s="1078"/>
      <c r="K57" s="1078"/>
      <c r="L57" s="1078"/>
    </row>
    <row r="58" spans="2:12" x14ac:dyDescent="0.3">
      <c r="B58" s="959" t="s">
        <v>690</v>
      </c>
      <c r="C58" s="960"/>
      <c r="D58" s="960"/>
      <c r="E58" s="960"/>
      <c r="F58" s="960"/>
      <c r="G58" s="961"/>
      <c r="H58" s="959" t="s">
        <v>691</v>
      </c>
      <c r="I58" s="960"/>
      <c r="J58" s="960"/>
      <c r="K58" s="960"/>
      <c r="L58" s="961"/>
    </row>
    <row r="59" spans="2:12" x14ac:dyDescent="0.3">
      <c r="B59" s="959"/>
      <c r="C59" s="960"/>
      <c r="D59" s="960"/>
      <c r="E59" s="960"/>
      <c r="F59" s="960"/>
      <c r="G59" s="961"/>
      <c r="H59" s="959"/>
      <c r="I59" s="960"/>
      <c r="J59" s="960"/>
      <c r="K59" s="960"/>
      <c r="L59" s="961"/>
    </row>
    <row r="60" spans="2:12" x14ac:dyDescent="0.3">
      <c r="B60" s="959"/>
      <c r="C60" s="960"/>
      <c r="D60" s="960"/>
      <c r="E60" s="960"/>
      <c r="F60" s="960"/>
      <c r="G60" s="961"/>
      <c r="H60" s="959"/>
      <c r="I60" s="960"/>
      <c r="J60" s="960"/>
      <c r="K60" s="960"/>
      <c r="L60" s="961"/>
    </row>
    <row r="61" spans="2:12" x14ac:dyDescent="0.3">
      <c r="B61" s="959"/>
      <c r="C61" s="960"/>
      <c r="D61" s="960"/>
      <c r="E61" s="960"/>
      <c r="F61" s="960"/>
      <c r="G61" s="961"/>
      <c r="H61" s="959"/>
      <c r="I61" s="960"/>
      <c r="J61" s="960"/>
      <c r="K61" s="960"/>
      <c r="L61" s="961"/>
    </row>
    <row r="62" spans="2:12" x14ac:dyDescent="0.3">
      <c r="B62" s="959"/>
      <c r="C62" s="960"/>
      <c r="D62" s="960"/>
      <c r="E62" s="960"/>
      <c r="F62" s="960"/>
      <c r="G62" s="961"/>
      <c r="H62" s="959"/>
      <c r="I62" s="960"/>
      <c r="J62" s="960"/>
      <c r="K62" s="960"/>
      <c r="L62" s="961"/>
    </row>
    <row r="63" spans="2:12" x14ac:dyDescent="0.3">
      <c r="B63" s="959"/>
      <c r="C63" s="960"/>
      <c r="D63" s="960"/>
      <c r="E63" s="960"/>
      <c r="F63" s="960"/>
      <c r="G63" s="961"/>
      <c r="H63" s="959"/>
      <c r="I63" s="960"/>
      <c r="J63" s="960"/>
      <c r="K63" s="960"/>
      <c r="L63" s="961"/>
    </row>
    <row r="64" spans="2:12" x14ac:dyDescent="0.3">
      <c r="B64" s="959"/>
      <c r="C64" s="960"/>
      <c r="D64" s="960"/>
      <c r="E64" s="960"/>
      <c r="F64" s="960"/>
      <c r="G64" s="961"/>
      <c r="H64" s="959"/>
      <c r="I64" s="960"/>
      <c r="J64" s="960"/>
      <c r="K64" s="960"/>
      <c r="L64" s="961"/>
    </row>
    <row r="65" spans="2:12" x14ac:dyDescent="0.3">
      <c r="B65" s="959"/>
      <c r="C65" s="960"/>
      <c r="D65" s="960"/>
      <c r="E65" s="960"/>
      <c r="F65" s="960"/>
      <c r="G65" s="961"/>
      <c r="H65" s="959"/>
      <c r="I65" s="960"/>
      <c r="J65" s="960"/>
      <c r="K65" s="960"/>
      <c r="L65" s="961"/>
    </row>
    <row r="66" spans="2:12" x14ac:dyDescent="0.3">
      <c r="B66" s="959"/>
      <c r="C66" s="960"/>
      <c r="D66" s="960"/>
      <c r="E66" s="960"/>
      <c r="F66" s="960"/>
      <c r="G66" s="961"/>
      <c r="H66" s="959"/>
      <c r="I66" s="960"/>
      <c r="J66" s="960"/>
      <c r="K66" s="960"/>
      <c r="L66" s="961"/>
    </row>
    <row r="67" spans="2:12" x14ac:dyDescent="0.3">
      <c r="B67" s="959"/>
      <c r="C67" s="960"/>
      <c r="D67" s="960"/>
      <c r="E67" s="960"/>
      <c r="F67" s="960"/>
      <c r="G67" s="961"/>
      <c r="H67" s="959"/>
      <c r="I67" s="960"/>
      <c r="J67" s="960"/>
      <c r="K67" s="960"/>
      <c r="L67" s="961"/>
    </row>
    <row r="68" spans="2:12" x14ac:dyDescent="0.3">
      <c r="B68" s="959"/>
      <c r="C68" s="960"/>
      <c r="D68" s="960"/>
      <c r="E68" s="960"/>
      <c r="F68" s="960"/>
      <c r="G68" s="961"/>
      <c r="H68" s="959"/>
      <c r="I68" s="960"/>
      <c r="J68" s="960"/>
      <c r="K68" s="960"/>
      <c r="L68" s="961"/>
    </row>
    <row r="69" spans="2:12" x14ac:dyDescent="0.3">
      <c r="B69" s="959"/>
      <c r="C69" s="960"/>
      <c r="D69" s="960"/>
      <c r="E69" s="960"/>
      <c r="F69" s="960"/>
      <c r="G69" s="961"/>
      <c r="H69" s="959"/>
      <c r="I69" s="960"/>
      <c r="J69" s="960"/>
      <c r="K69" s="960"/>
      <c r="L69" s="961"/>
    </row>
    <row r="70" spans="2:12" x14ac:dyDescent="0.3">
      <c r="B70" s="959"/>
      <c r="C70" s="960"/>
      <c r="D70" s="960"/>
      <c r="E70" s="960"/>
      <c r="F70" s="960"/>
      <c r="G70" s="961"/>
      <c r="H70" s="959"/>
      <c r="I70" s="960"/>
      <c r="J70" s="960"/>
      <c r="K70" s="960"/>
      <c r="L70" s="961"/>
    </row>
    <row r="71" spans="2:12" x14ac:dyDescent="0.3">
      <c r="B71" s="959"/>
      <c r="C71" s="960"/>
      <c r="D71" s="960"/>
      <c r="E71" s="960"/>
      <c r="F71" s="960"/>
      <c r="G71" s="961"/>
      <c r="H71" s="959"/>
      <c r="I71" s="960"/>
      <c r="J71" s="960"/>
      <c r="K71" s="960"/>
      <c r="L71" s="961"/>
    </row>
    <row r="72" spans="2:12" x14ac:dyDescent="0.3">
      <c r="B72" s="1077" t="s">
        <v>904</v>
      </c>
      <c r="C72" s="1078"/>
      <c r="D72" s="1078"/>
      <c r="E72" s="1078"/>
      <c r="F72" s="1078"/>
      <c r="G72" s="1078"/>
      <c r="H72" s="1077" t="s">
        <v>905</v>
      </c>
      <c r="I72" s="1078"/>
      <c r="J72" s="1078"/>
      <c r="K72" s="1078"/>
      <c r="L72" s="1078"/>
    </row>
    <row r="73" spans="2:12" ht="30" customHeight="1" x14ac:dyDescent="0.3">
      <c r="B73" s="1078"/>
      <c r="C73" s="1078"/>
      <c r="D73" s="1078"/>
      <c r="E73" s="1078"/>
      <c r="F73" s="1078"/>
      <c r="G73" s="1078"/>
      <c r="H73" s="1078"/>
      <c r="I73" s="1078"/>
      <c r="J73" s="1078"/>
      <c r="K73" s="1078"/>
      <c r="L73" s="1078"/>
    </row>
    <row r="74" spans="2:12" x14ac:dyDescent="0.3">
      <c r="B74" s="959" t="s">
        <v>690</v>
      </c>
      <c r="C74" s="960"/>
      <c r="D74" s="960"/>
      <c r="E74" s="960"/>
      <c r="F74" s="960"/>
      <c r="G74" s="961"/>
      <c r="H74" s="959" t="s">
        <v>691</v>
      </c>
      <c r="I74" s="960"/>
      <c r="J74" s="960"/>
      <c r="K74" s="960"/>
      <c r="L74" s="961"/>
    </row>
    <row r="75" spans="2:12" x14ac:dyDescent="0.3">
      <c r="B75" s="959"/>
      <c r="C75" s="960"/>
      <c r="D75" s="960"/>
      <c r="E75" s="960"/>
      <c r="F75" s="960"/>
      <c r="G75" s="961"/>
      <c r="H75" s="959"/>
      <c r="I75" s="960"/>
      <c r="J75" s="960"/>
      <c r="K75" s="960"/>
      <c r="L75" s="961"/>
    </row>
    <row r="76" spans="2:12" x14ac:dyDescent="0.3">
      <c r="B76" s="959"/>
      <c r="C76" s="960"/>
      <c r="D76" s="960"/>
      <c r="E76" s="960"/>
      <c r="F76" s="960"/>
      <c r="G76" s="961"/>
      <c r="H76" s="959"/>
      <c r="I76" s="960"/>
      <c r="J76" s="960"/>
      <c r="K76" s="960"/>
      <c r="L76" s="961"/>
    </row>
    <row r="77" spans="2:12" x14ac:dyDescent="0.3">
      <c r="B77" s="959"/>
      <c r="C77" s="960"/>
      <c r="D77" s="960"/>
      <c r="E77" s="960"/>
      <c r="F77" s="960"/>
      <c r="G77" s="961"/>
      <c r="H77" s="959"/>
      <c r="I77" s="960"/>
      <c r="J77" s="960"/>
      <c r="K77" s="960"/>
      <c r="L77" s="961"/>
    </row>
    <row r="78" spans="2:12" x14ac:dyDescent="0.3">
      <c r="B78" s="959"/>
      <c r="C78" s="960"/>
      <c r="D78" s="960"/>
      <c r="E78" s="960"/>
      <c r="F78" s="960"/>
      <c r="G78" s="961"/>
      <c r="H78" s="959"/>
      <c r="I78" s="960"/>
      <c r="J78" s="960"/>
      <c r="K78" s="960"/>
      <c r="L78" s="961"/>
    </row>
    <row r="79" spans="2:12" x14ac:dyDescent="0.3">
      <c r="B79" s="959"/>
      <c r="C79" s="960"/>
      <c r="D79" s="960"/>
      <c r="E79" s="960"/>
      <c r="F79" s="960"/>
      <c r="G79" s="961"/>
      <c r="H79" s="959"/>
      <c r="I79" s="960"/>
      <c r="J79" s="960"/>
      <c r="K79" s="960"/>
      <c r="L79" s="961"/>
    </row>
    <row r="80" spans="2:12" x14ac:dyDescent="0.3">
      <c r="B80" s="959"/>
      <c r="C80" s="960"/>
      <c r="D80" s="960"/>
      <c r="E80" s="960"/>
      <c r="F80" s="960"/>
      <c r="G80" s="961"/>
      <c r="H80" s="959"/>
      <c r="I80" s="960"/>
      <c r="J80" s="960"/>
      <c r="K80" s="960"/>
      <c r="L80" s="961"/>
    </row>
    <row r="81" spans="2:12" x14ac:dyDescent="0.3">
      <c r="B81" s="959"/>
      <c r="C81" s="960"/>
      <c r="D81" s="960"/>
      <c r="E81" s="960"/>
      <c r="F81" s="960"/>
      <c r="G81" s="961"/>
      <c r="H81" s="959"/>
      <c r="I81" s="960"/>
      <c r="J81" s="960"/>
      <c r="K81" s="960"/>
      <c r="L81" s="961"/>
    </row>
    <row r="82" spans="2:12" x14ac:dyDescent="0.3">
      <c r="B82" s="959"/>
      <c r="C82" s="960"/>
      <c r="D82" s="960"/>
      <c r="E82" s="960"/>
      <c r="F82" s="960"/>
      <c r="G82" s="961"/>
      <c r="H82" s="959"/>
      <c r="I82" s="960"/>
      <c r="J82" s="960"/>
      <c r="K82" s="960"/>
      <c r="L82" s="961"/>
    </row>
    <row r="83" spans="2:12" x14ac:dyDescent="0.3">
      <c r="B83" s="959"/>
      <c r="C83" s="960"/>
      <c r="D83" s="960"/>
      <c r="E83" s="960"/>
      <c r="F83" s="960"/>
      <c r="G83" s="961"/>
      <c r="H83" s="959"/>
      <c r="I83" s="960"/>
      <c r="J83" s="960"/>
      <c r="K83" s="960"/>
      <c r="L83" s="961"/>
    </row>
    <row r="84" spans="2:12" x14ac:dyDescent="0.3">
      <c r="B84" s="959"/>
      <c r="C84" s="960"/>
      <c r="D84" s="960"/>
      <c r="E84" s="960"/>
      <c r="F84" s="960"/>
      <c r="G84" s="961"/>
      <c r="H84" s="959"/>
      <c r="I84" s="960"/>
      <c r="J84" s="960"/>
      <c r="K84" s="960"/>
      <c r="L84" s="961"/>
    </row>
    <row r="85" spans="2:12" x14ac:dyDescent="0.3">
      <c r="B85" s="959"/>
      <c r="C85" s="960"/>
      <c r="D85" s="960"/>
      <c r="E85" s="960"/>
      <c r="F85" s="960"/>
      <c r="G85" s="961"/>
      <c r="H85" s="959"/>
      <c r="I85" s="960"/>
      <c r="J85" s="960"/>
      <c r="K85" s="960"/>
      <c r="L85" s="961"/>
    </row>
    <row r="86" spans="2:12" x14ac:dyDescent="0.3">
      <c r="B86" s="959"/>
      <c r="C86" s="960"/>
      <c r="D86" s="960"/>
      <c r="E86" s="960"/>
      <c r="F86" s="960"/>
      <c r="G86" s="961"/>
      <c r="H86" s="959"/>
      <c r="I86" s="960"/>
      <c r="J86" s="960"/>
      <c r="K86" s="960"/>
      <c r="L86" s="961"/>
    </row>
    <row r="87" spans="2:12" x14ac:dyDescent="0.3">
      <c r="B87" s="959"/>
      <c r="C87" s="960"/>
      <c r="D87" s="960"/>
      <c r="E87" s="960"/>
      <c r="F87" s="960"/>
      <c r="G87" s="961"/>
      <c r="H87" s="959"/>
      <c r="I87" s="960"/>
      <c r="J87" s="960"/>
      <c r="K87" s="960"/>
      <c r="L87" s="961"/>
    </row>
    <row r="88" spans="2:12" x14ac:dyDescent="0.3">
      <c r="B88" s="1077" t="s">
        <v>792</v>
      </c>
      <c r="C88" s="1078"/>
      <c r="D88" s="1078"/>
      <c r="E88" s="1078"/>
      <c r="F88" s="1078"/>
      <c r="G88" s="1078"/>
      <c r="H88" s="1077" t="s">
        <v>727</v>
      </c>
      <c r="I88" s="1078"/>
      <c r="J88" s="1078"/>
      <c r="K88" s="1078"/>
      <c r="L88" s="1078"/>
    </row>
    <row r="89" spans="2:12" x14ac:dyDescent="0.3">
      <c r="B89" s="1078"/>
      <c r="C89" s="1078"/>
      <c r="D89" s="1078"/>
      <c r="E89" s="1078"/>
      <c r="F89" s="1078"/>
      <c r="G89" s="1078"/>
      <c r="H89" s="1078"/>
      <c r="I89" s="1078"/>
      <c r="J89" s="1078"/>
      <c r="K89" s="1078"/>
      <c r="L89" s="1078"/>
    </row>
    <row r="90" spans="2:12" x14ac:dyDescent="0.3">
      <c r="B90" s="959" t="s">
        <v>690</v>
      </c>
      <c r="C90" s="960"/>
      <c r="D90" s="960"/>
      <c r="E90" s="960"/>
      <c r="F90" s="960"/>
      <c r="G90" s="961"/>
      <c r="H90" s="959" t="s">
        <v>691</v>
      </c>
      <c r="I90" s="960"/>
      <c r="J90" s="960"/>
      <c r="K90" s="960"/>
      <c r="L90" s="961"/>
    </row>
    <row r="91" spans="2:12" x14ac:dyDescent="0.3">
      <c r="B91" s="959"/>
      <c r="C91" s="960"/>
      <c r="D91" s="960"/>
      <c r="E91" s="960"/>
      <c r="F91" s="960"/>
      <c r="G91" s="961"/>
      <c r="H91" s="959"/>
      <c r="I91" s="960"/>
      <c r="J91" s="960"/>
      <c r="K91" s="960"/>
      <c r="L91" s="961"/>
    </row>
    <row r="92" spans="2:12" x14ac:dyDescent="0.3">
      <c r="B92" s="959"/>
      <c r="C92" s="960"/>
      <c r="D92" s="960"/>
      <c r="E92" s="960"/>
      <c r="F92" s="960"/>
      <c r="G92" s="961"/>
      <c r="H92" s="959"/>
      <c r="I92" s="960"/>
      <c r="J92" s="960"/>
      <c r="K92" s="960"/>
      <c r="L92" s="961"/>
    </row>
    <row r="93" spans="2:12" x14ac:dyDescent="0.3">
      <c r="B93" s="959"/>
      <c r="C93" s="960"/>
      <c r="D93" s="960"/>
      <c r="E93" s="960"/>
      <c r="F93" s="960"/>
      <c r="G93" s="961"/>
      <c r="H93" s="959"/>
      <c r="I93" s="960"/>
      <c r="J93" s="960"/>
      <c r="K93" s="960"/>
      <c r="L93" s="961"/>
    </row>
    <row r="94" spans="2:12" x14ac:dyDescent="0.3">
      <c r="B94" s="959"/>
      <c r="C94" s="960"/>
      <c r="D94" s="960"/>
      <c r="E94" s="960"/>
      <c r="F94" s="960"/>
      <c r="G94" s="961"/>
      <c r="H94" s="959"/>
      <c r="I94" s="960"/>
      <c r="J94" s="960"/>
      <c r="K94" s="960"/>
      <c r="L94" s="961"/>
    </row>
    <row r="95" spans="2:12" x14ac:dyDescent="0.3">
      <c r="B95" s="959"/>
      <c r="C95" s="960"/>
      <c r="D95" s="960"/>
      <c r="E95" s="960"/>
      <c r="F95" s="960"/>
      <c r="G95" s="961"/>
      <c r="H95" s="959"/>
      <c r="I95" s="960"/>
      <c r="J95" s="960"/>
      <c r="K95" s="960"/>
      <c r="L95" s="961"/>
    </row>
    <row r="96" spans="2:12" x14ac:dyDescent="0.3">
      <c r="B96" s="959"/>
      <c r="C96" s="960"/>
      <c r="D96" s="960"/>
      <c r="E96" s="960"/>
      <c r="F96" s="960"/>
      <c r="G96" s="961"/>
      <c r="H96" s="959"/>
      <c r="I96" s="960"/>
      <c r="J96" s="960"/>
      <c r="K96" s="960"/>
      <c r="L96" s="961"/>
    </row>
    <row r="97" spans="2:12" x14ac:dyDescent="0.3">
      <c r="B97" s="959"/>
      <c r="C97" s="960"/>
      <c r="D97" s="960"/>
      <c r="E97" s="960"/>
      <c r="F97" s="960"/>
      <c r="G97" s="961"/>
      <c r="H97" s="959"/>
      <c r="I97" s="960"/>
      <c r="J97" s="960"/>
      <c r="K97" s="960"/>
      <c r="L97" s="961"/>
    </row>
    <row r="98" spans="2:12" x14ac:dyDescent="0.3">
      <c r="B98" s="959"/>
      <c r="C98" s="960"/>
      <c r="D98" s="960"/>
      <c r="E98" s="960"/>
      <c r="F98" s="960"/>
      <c r="G98" s="961"/>
      <c r="H98" s="959"/>
      <c r="I98" s="960"/>
      <c r="J98" s="960"/>
      <c r="K98" s="960"/>
      <c r="L98" s="961"/>
    </row>
    <row r="99" spans="2:12" x14ac:dyDescent="0.3">
      <c r="B99" s="959"/>
      <c r="C99" s="960"/>
      <c r="D99" s="960"/>
      <c r="E99" s="960"/>
      <c r="F99" s="960"/>
      <c r="G99" s="961"/>
      <c r="H99" s="959"/>
      <c r="I99" s="960"/>
      <c r="J99" s="960"/>
      <c r="K99" s="960"/>
      <c r="L99" s="961"/>
    </row>
    <row r="100" spans="2:12" x14ac:dyDescent="0.3">
      <c r="B100" s="959"/>
      <c r="C100" s="960"/>
      <c r="D100" s="960"/>
      <c r="E100" s="960"/>
      <c r="F100" s="960"/>
      <c r="G100" s="961"/>
      <c r="H100" s="959"/>
      <c r="I100" s="960"/>
      <c r="J100" s="960"/>
      <c r="K100" s="960"/>
      <c r="L100" s="961"/>
    </row>
    <row r="101" spans="2:12" x14ac:dyDescent="0.3">
      <c r="B101" s="959"/>
      <c r="C101" s="960"/>
      <c r="D101" s="960"/>
      <c r="E101" s="960"/>
      <c r="F101" s="960"/>
      <c r="G101" s="961"/>
      <c r="H101" s="959"/>
      <c r="I101" s="960"/>
      <c r="J101" s="960"/>
      <c r="K101" s="960"/>
      <c r="L101" s="961"/>
    </row>
    <row r="102" spans="2:12" x14ac:dyDescent="0.3">
      <c r="B102" s="959"/>
      <c r="C102" s="960"/>
      <c r="D102" s="960"/>
      <c r="E102" s="960"/>
      <c r="F102" s="960"/>
      <c r="G102" s="961"/>
      <c r="H102" s="959"/>
      <c r="I102" s="960"/>
      <c r="J102" s="960"/>
      <c r="K102" s="960"/>
      <c r="L102" s="961"/>
    </row>
    <row r="103" spans="2:12" x14ac:dyDescent="0.3">
      <c r="B103" s="959"/>
      <c r="C103" s="960"/>
      <c r="D103" s="960"/>
      <c r="E103" s="960"/>
      <c r="F103" s="960"/>
      <c r="G103" s="961"/>
      <c r="H103" s="959"/>
      <c r="I103" s="960"/>
      <c r="J103" s="960"/>
      <c r="K103" s="960"/>
      <c r="L103" s="961"/>
    </row>
    <row r="104" spans="2:12" x14ac:dyDescent="0.3">
      <c r="B104" s="1077" t="s">
        <v>742</v>
      </c>
      <c r="C104" s="1078"/>
      <c r="D104" s="1078"/>
      <c r="E104" s="1078"/>
      <c r="F104" s="1078"/>
      <c r="G104" s="1078"/>
      <c r="H104" s="1077" t="s">
        <v>742</v>
      </c>
      <c r="I104" s="1078"/>
      <c r="J104" s="1078"/>
      <c r="K104" s="1078"/>
      <c r="L104" s="1078"/>
    </row>
    <row r="105" spans="2:12" x14ac:dyDescent="0.3">
      <c r="B105" s="1078"/>
      <c r="C105" s="1078"/>
      <c r="D105" s="1078"/>
      <c r="E105" s="1078"/>
      <c r="F105" s="1078"/>
      <c r="G105" s="1078"/>
      <c r="H105" s="1078"/>
      <c r="I105" s="1078"/>
      <c r="J105" s="1078"/>
      <c r="K105" s="1078"/>
      <c r="L105" s="1078"/>
    </row>
    <row r="106" spans="2:12" x14ac:dyDescent="0.3">
      <c r="B106" s="959" t="s">
        <v>690</v>
      </c>
      <c r="C106" s="960"/>
      <c r="D106" s="960"/>
      <c r="E106" s="960"/>
      <c r="F106" s="960"/>
      <c r="G106" s="961"/>
      <c r="H106" s="959" t="s">
        <v>691</v>
      </c>
      <c r="I106" s="960"/>
      <c r="J106" s="960"/>
      <c r="K106" s="960"/>
      <c r="L106" s="961"/>
    </row>
    <row r="107" spans="2:12" x14ac:dyDescent="0.3">
      <c r="B107" s="959"/>
      <c r="C107" s="960"/>
      <c r="D107" s="960"/>
      <c r="E107" s="960"/>
      <c r="F107" s="960"/>
      <c r="G107" s="961"/>
      <c r="H107" s="959"/>
      <c r="I107" s="960"/>
      <c r="J107" s="960"/>
      <c r="K107" s="960"/>
      <c r="L107" s="961"/>
    </row>
    <row r="108" spans="2:12" x14ac:dyDescent="0.3">
      <c r="B108" s="959"/>
      <c r="C108" s="960"/>
      <c r="D108" s="960"/>
      <c r="E108" s="960"/>
      <c r="F108" s="960"/>
      <c r="G108" s="961"/>
      <c r="H108" s="959"/>
      <c r="I108" s="960"/>
      <c r="J108" s="960"/>
      <c r="K108" s="960"/>
      <c r="L108" s="961"/>
    </row>
    <row r="109" spans="2:12" x14ac:dyDescent="0.3">
      <c r="B109" s="959"/>
      <c r="C109" s="960"/>
      <c r="D109" s="960"/>
      <c r="E109" s="960"/>
      <c r="F109" s="960"/>
      <c r="G109" s="961"/>
      <c r="H109" s="959"/>
      <c r="I109" s="960"/>
      <c r="J109" s="960"/>
      <c r="K109" s="960"/>
      <c r="L109" s="961"/>
    </row>
    <row r="110" spans="2:12" x14ac:dyDescent="0.3">
      <c r="B110" s="959"/>
      <c r="C110" s="960"/>
      <c r="D110" s="960"/>
      <c r="E110" s="960"/>
      <c r="F110" s="960"/>
      <c r="G110" s="961"/>
      <c r="H110" s="959"/>
      <c r="I110" s="960"/>
      <c r="J110" s="960"/>
      <c r="K110" s="960"/>
      <c r="L110" s="961"/>
    </row>
    <row r="111" spans="2:12" x14ac:dyDescent="0.3">
      <c r="B111" s="959"/>
      <c r="C111" s="960"/>
      <c r="D111" s="960"/>
      <c r="E111" s="960"/>
      <c r="F111" s="960"/>
      <c r="G111" s="961"/>
      <c r="H111" s="959"/>
      <c r="I111" s="960"/>
      <c r="J111" s="960"/>
      <c r="K111" s="960"/>
      <c r="L111" s="961"/>
    </row>
    <row r="112" spans="2:12" x14ac:dyDescent="0.3">
      <c r="B112" s="959"/>
      <c r="C112" s="960"/>
      <c r="D112" s="960"/>
      <c r="E112" s="960"/>
      <c r="F112" s="960"/>
      <c r="G112" s="961"/>
      <c r="H112" s="959"/>
      <c r="I112" s="960"/>
      <c r="J112" s="960"/>
      <c r="K112" s="960"/>
      <c r="L112" s="961"/>
    </row>
    <row r="113" spans="2:12" x14ac:dyDescent="0.3">
      <c r="B113" s="959"/>
      <c r="C113" s="960"/>
      <c r="D113" s="960"/>
      <c r="E113" s="960"/>
      <c r="F113" s="960"/>
      <c r="G113" s="961"/>
      <c r="H113" s="959"/>
      <c r="I113" s="960"/>
      <c r="J113" s="960"/>
      <c r="K113" s="960"/>
      <c r="L113" s="961"/>
    </row>
    <row r="114" spans="2:12" x14ac:dyDescent="0.3">
      <c r="B114" s="959"/>
      <c r="C114" s="960"/>
      <c r="D114" s="960"/>
      <c r="E114" s="960"/>
      <c r="F114" s="960"/>
      <c r="G114" s="961"/>
      <c r="H114" s="959"/>
      <c r="I114" s="960"/>
      <c r="J114" s="960"/>
      <c r="K114" s="960"/>
      <c r="L114" s="961"/>
    </row>
    <row r="115" spans="2:12" x14ac:dyDescent="0.3">
      <c r="B115" s="959"/>
      <c r="C115" s="960"/>
      <c r="D115" s="960"/>
      <c r="E115" s="960"/>
      <c r="F115" s="960"/>
      <c r="G115" s="961"/>
      <c r="H115" s="959"/>
      <c r="I115" s="960"/>
      <c r="J115" s="960"/>
      <c r="K115" s="960"/>
      <c r="L115" s="961"/>
    </row>
    <row r="116" spans="2:12" x14ac:dyDescent="0.3">
      <c r="B116" s="959"/>
      <c r="C116" s="960"/>
      <c r="D116" s="960"/>
      <c r="E116" s="960"/>
      <c r="F116" s="960"/>
      <c r="G116" s="961"/>
      <c r="H116" s="959"/>
      <c r="I116" s="960"/>
      <c r="J116" s="960"/>
      <c r="K116" s="960"/>
      <c r="L116" s="961"/>
    </row>
    <row r="117" spans="2:12" x14ac:dyDescent="0.3">
      <c r="B117" s="959"/>
      <c r="C117" s="960"/>
      <c r="D117" s="960"/>
      <c r="E117" s="960"/>
      <c r="F117" s="960"/>
      <c r="G117" s="961"/>
      <c r="H117" s="959"/>
      <c r="I117" s="960"/>
      <c r="J117" s="960"/>
      <c r="K117" s="960"/>
      <c r="L117" s="961"/>
    </row>
    <row r="118" spans="2:12" x14ac:dyDescent="0.3">
      <c r="B118" s="959"/>
      <c r="C118" s="960"/>
      <c r="D118" s="960"/>
      <c r="E118" s="960"/>
      <c r="F118" s="960"/>
      <c r="G118" s="961"/>
      <c r="H118" s="959"/>
      <c r="I118" s="960"/>
      <c r="J118" s="960"/>
      <c r="K118" s="960"/>
      <c r="L118" s="961"/>
    </row>
    <row r="119" spans="2:12" x14ac:dyDescent="0.3">
      <c r="B119" s="959"/>
      <c r="C119" s="960"/>
      <c r="D119" s="960"/>
      <c r="E119" s="960"/>
      <c r="F119" s="960"/>
      <c r="G119" s="961"/>
      <c r="H119" s="959"/>
      <c r="I119" s="960"/>
      <c r="J119" s="960"/>
      <c r="K119" s="960"/>
      <c r="L119" s="961"/>
    </row>
    <row r="120" spans="2:12" x14ac:dyDescent="0.3">
      <c r="B120" s="1077" t="s">
        <v>745</v>
      </c>
      <c r="C120" s="1078"/>
      <c r="D120" s="1078"/>
      <c r="E120" s="1078"/>
      <c r="F120" s="1078"/>
      <c r="G120" s="1078"/>
      <c r="H120" s="1077" t="s">
        <v>745</v>
      </c>
      <c r="I120" s="1078"/>
      <c r="J120" s="1078"/>
      <c r="K120" s="1078"/>
      <c r="L120" s="1078"/>
    </row>
    <row r="121" spans="2:12" x14ac:dyDescent="0.3">
      <c r="B121" s="1078"/>
      <c r="C121" s="1078"/>
      <c r="D121" s="1078"/>
      <c r="E121" s="1078"/>
      <c r="F121" s="1078"/>
      <c r="G121" s="1078"/>
      <c r="H121" s="1078"/>
      <c r="I121" s="1078"/>
      <c r="J121" s="1078"/>
      <c r="K121" s="1078"/>
      <c r="L121" s="1078"/>
    </row>
    <row r="122" spans="2:12" x14ac:dyDescent="0.3">
      <c r="B122" s="959" t="s">
        <v>690</v>
      </c>
      <c r="C122" s="960"/>
      <c r="D122" s="960"/>
      <c r="E122" s="960"/>
      <c r="F122" s="960"/>
      <c r="G122" s="961"/>
      <c r="H122" s="959" t="s">
        <v>691</v>
      </c>
      <c r="I122" s="960"/>
      <c r="J122" s="960"/>
      <c r="K122" s="960"/>
      <c r="L122" s="961"/>
    </row>
    <row r="123" spans="2:12" x14ac:dyDescent="0.3">
      <c r="B123" s="959"/>
      <c r="C123" s="960"/>
      <c r="D123" s="960"/>
      <c r="E123" s="960"/>
      <c r="F123" s="960"/>
      <c r="G123" s="961"/>
      <c r="H123" s="959"/>
      <c r="I123" s="960"/>
      <c r="J123" s="960"/>
      <c r="K123" s="960"/>
      <c r="L123" s="961"/>
    </row>
    <row r="124" spans="2:12" x14ac:dyDescent="0.3">
      <c r="B124" s="959"/>
      <c r="C124" s="960"/>
      <c r="D124" s="960"/>
      <c r="E124" s="960"/>
      <c r="F124" s="960"/>
      <c r="G124" s="961"/>
      <c r="H124" s="959"/>
      <c r="I124" s="960"/>
      <c r="J124" s="960"/>
      <c r="K124" s="960"/>
      <c r="L124" s="961"/>
    </row>
    <row r="125" spans="2:12" x14ac:dyDescent="0.3">
      <c r="B125" s="959"/>
      <c r="C125" s="960"/>
      <c r="D125" s="960"/>
      <c r="E125" s="960"/>
      <c r="F125" s="960"/>
      <c r="G125" s="961"/>
      <c r="H125" s="959"/>
      <c r="I125" s="960"/>
      <c r="J125" s="960"/>
      <c r="K125" s="960"/>
      <c r="L125" s="961"/>
    </row>
    <row r="126" spans="2:12" x14ac:dyDescent="0.3">
      <c r="B126" s="959"/>
      <c r="C126" s="960"/>
      <c r="D126" s="960"/>
      <c r="E126" s="960"/>
      <c r="F126" s="960"/>
      <c r="G126" s="961"/>
      <c r="H126" s="959"/>
      <c r="I126" s="960"/>
      <c r="J126" s="960"/>
      <c r="K126" s="960"/>
      <c r="L126" s="961"/>
    </row>
    <row r="127" spans="2:12" x14ac:dyDescent="0.3">
      <c r="B127" s="959"/>
      <c r="C127" s="960"/>
      <c r="D127" s="960"/>
      <c r="E127" s="960"/>
      <c r="F127" s="960"/>
      <c r="G127" s="961"/>
      <c r="H127" s="959"/>
      <c r="I127" s="960"/>
      <c r="J127" s="960"/>
      <c r="K127" s="960"/>
      <c r="L127" s="961"/>
    </row>
    <row r="128" spans="2:12" x14ac:dyDescent="0.3">
      <c r="B128" s="959"/>
      <c r="C128" s="960"/>
      <c r="D128" s="960"/>
      <c r="E128" s="960"/>
      <c r="F128" s="960"/>
      <c r="G128" s="961"/>
      <c r="H128" s="959"/>
      <c r="I128" s="960"/>
      <c r="J128" s="960"/>
      <c r="K128" s="960"/>
      <c r="L128" s="961"/>
    </row>
    <row r="129" spans="2:12" x14ac:dyDescent="0.3">
      <c r="B129" s="959"/>
      <c r="C129" s="960"/>
      <c r="D129" s="960"/>
      <c r="E129" s="960"/>
      <c r="F129" s="960"/>
      <c r="G129" s="961"/>
      <c r="H129" s="959"/>
      <c r="I129" s="960"/>
      <c r="J129" s="960"/>
      <c r="K129" s="960"/>
      <c r="L129" s="961"/>
    </row>
    <row r="130" spans="2:12" x14ac:dyDescent="0.3">
      <c r="B130" s="959"/>
      <c r="C130" s="960"/>
      <c r="D130" s="960"/>
      <c r="E130" s="960"/>
      <c r="F130" s="960"/>
      <c r="G130" s="961"/>
      <c r="H130" s="959"/>
      <c r="I130" s="960"/>
      <c r="J130" s="960"/>
      <c r="K130" s="960"/>
      <c r="L130" s="961"/>
    </row>
    <row r="131" spans="2:12" x14ac:dyDescent="0.3">
      <c r="B131" s="959"/>
      <c r="C131" s="960"/>
      <c r="D131" s="960"/>
      <c r="E131" s="960"/>
      <c r="F131" s="960"/>
      <c r="G131" s="961"/>
      <c r="H131" s="959"/>
      <c r="I131" s="960"/>
      <c r="J131" s="960"/>
      <c r="K131" s="960"/>
      <c r="L131" s="961"/>
    </row>
    <row r="132" spans="2:12" x14ac:dyDescent="0.3">
      <c r="B132" s="959"/>
      <c r="C132" s="960"/>
      <c r="D132" s="960"/>
      <c r="E132" s="960"/>
      <c r="F132" s="960"/>
      <c r="G132" s="961"/>
      <c r="H132" s="959"/>
      <c r="I132" s="960"/>
      <c r="J132" s="960"/>
      <c r="K132" s="960"/>
      <c r="L132" s="961"/>
    </row>
    <row r="133" spans="2:12" x14ac:dyDescent="0.3">
      <c r="B133" s="959"/>
      <c r="C133" s="960"/>
      <c r="D133" s="960"/>
      <c r="E133" s="960"/>
      <c r="F133" s="960"/>
      <c r="G133" s="961"/>
      <c r="H133" s="959"/>
      <c r="I133" s="960"/>
      <c r="J133" s="960"/>
      <c r="K133" s="960"/>
      <c r="L133" s="961"/>
    </row>
    <row r="134" spans="2:12" x14ac:dyDescent="0.3">
      <c r="B134" s="959"/>
      <c r="C134" s="960"/>
      <c r="D134" s="960"/>
      <c r="E134" s="960"/>
      <c r="F134" s="960"/>
      <c r="G134" s="961"/>
      <c r="H134" s="959"/>
      <c r="I134" s="960"/>
      <c r="J134" s="960"/>
      <c r="K134" s="960"/>
      <c r="L134" s="961"/>
    </row>
    <row r="135" spans="2:12" x14ac:dyDescent="0.3">
      <c r="B135" s="959"/>
      <c r="C135" s="960"/>
      <c r="D135" s="960"/>
      <c r="E135" s="960"/>
      <c r="F135" s="960"/>
      <c r="G135" s="961"/>
      <c r="H135" s="959"/>
      <c r="I135" s="960"/>
      <c r="J135" s="960"/>
      <c r="K135" s="960"/>
      <c r="L135" s="961"/>
    </row>
    <row r="136" spans="2:12" ht="15" customHeight="1" x14ac:dyDescent="0.3">
      <c r="B136" s="1082" t="s">
        <v>820</v>
      </c>
      <c r="C136" s="1083"/>
      <c r="D136" s="1083"/>
      <c r="E136" s="1083"/>
      <c r="F136" s="1083"/>
      <c r="G136" s="1084"/>
      <c r="H136" s="1077" t="s">
        <v>820</v>
      </c>
      <c r="I136" s="1078"/>
      <c r="J136" s="1078"/>
      <c r="K136" s="1078"/>
      <c r="L136" s="1078"/>
    </row>
    <row r="137" spans="2:12" x14ac:dyDescent="0.3">
      <c r="B137" s="1085"/>
      <c r="C137" s="1086"/>
      <c r="D137" s="1086"/>
      <c r="E137" s="1086"/>
      <c r="F137" s="1086"/>
      <c r="G137" s="1087"/>
      <c r="H137" s="1078"/>
      <c r="I137" s="1078"/>
      <c r="J137" s="1078"/>
      <c r="K137" s="1078"/>
      <c r="L137" s="1078"/>
    </row>
    <row r="138" spans="2:12" x14ac:dyDescent="0.3">
      <c r="B138" s="959" t="s">
        <v>690</v>
      </c>
      <c r="C138" s="960"/>
      <c r="D138" s="960"/>
      <c r="E138" s="960"/>
      <c r="F138" s="960"/>
      <c r="G138" s="961"/>
      <c r="H138" s="959" t="s">
        <v>691</v>
      </c>
      <c r="I138" s="960"/>
      <c r="J138" s="960"/>
      <c r="K138" s="960"/>
      <c r="L138" s="961"/>
    </row>
    <row r="139" spans="2:12" x14ac:dyDescent="0.3">
      <c r="B139" s="959"/>
      <c r="C139" s="960"/>
      <c r="D139" s="960"/>
      <c r="E139" s="960"/>
      <c r="F139" s="960"/>
      <c r="G139" s="961"/>
      <c r="H139" s="959"/>
      <c r="I139" s="960"/>
      <c r="J139" s="960"/>
      <c r="K139" s="960"/>
      <c r="L139" s="961"/>
    </row>
    <row r="140" spans="2:12" x14ac:dyDescent="0.3">
      <c r="B140" s="959"/>
      <c r="C140" s="960"/>
      <c r="D140" s="960"/>
      <c r="E140" s="960"/>
      <c r="F140" s="960"/>
      <c r="G140" s="961"/>
      <c r="H140" s="959"/>
      <c r="I140" s="960"/>
      <c r="J140" s="960"/>
      <c r="K140" s="960"/>
      <c r="L140" s="961"/>
    </row>
    <row r="141" spans="2:12" x14ac:dyDescent="0.3">
      <c r="B141" s="959"/>
      <c r="C141" s="960"/>
      <c r="D141" s="960"/>
      <c r="E141" s="960"/>
      <c r="F141" s="960"/>
      <c r="G141" s="961"/>
      <c r="H141" s="959"/>
      <c r="I141" s="960"/>
      <c r="J141" s="960"/>
      <c r="K141" s="960"/>
      <c r="L141" s="961"/>
    </row>
    <row r="142" spans="2:12" x14ac:dyDescent="0.3">
      <c r="B142" s="959"/>
      <c r="C142" s="960"/>
      <c r="D142" s="960"/>
      <c r="E142" s="960"/>
      <c r="F142" s="960"/>
      <c r="G142" s="961"/>
      <c r="H142" s="959"/>
      <c r="I142" s="960"/>
      <c r="J142" s="960"/>
      <c r="K142" s="960"/>
      <c r="L142" s="961"/>
    </row>
    <row r="143" spans="2:12" x14ac:dyDescent="0.3">
      <c r="B143" s="959"/>
      <c r="C143" s="960"/>
      <c r="D143" s="960"/>
      <c r="E143" s="960"/>
      <c r="F143" s="960"/>
      <c r="G143" s="961"/>
      <c r="H143" s="959"/>
      <c r="I143" s="960"/>
      <c r="J143" s="960"/>
      <c r="K143" s="960"/>
      <c r="L143" s="961"/>
    </row>
    <row r="144" spans="2:12" x14ac:dyDescent="0.3">
      <c r="B144" s="959"/>
      <c r="C144" s="960"/>
      <c r="D144" s="960"/>
      <c r="E144" s="960"/>
      <c r="F144" s="960"/>
      <c r="G144" s="961"/>
      <c r="H144" s="959"/>
      <c r="I144" s="960"/>
      <c r="J144" s="960"/>
      <c r="K144" s="960"/>
      <c r="L144" s="961"/>
    </row>
    <row r="145" spans="2:12" x14ac:dyDescent="0.3">
      <c r="B145" s="959"/>
      <c r="C145" s="960"/>
      <c r="D145" s="960"/>
      <c r="E145" s="960"/>
      <c r="F145" s="960"/>
      <c r="G145" s="961"/>
      <c r="H145" s="959"/>
      <c r="I145" s="960"/>
      <c r="J145" s="960"/>
      <c r="K145" s="960"/>
      <c r="L145" s="961"/>
    </row>
    <row r="146" spans="2:12" x14ac:dyDescent="0.3">
      <c r="B146" s="959"/>
      <c r="C146" s="960"/>
      <c r="D146" s="960"/>
      <c r="E146" s="960"/>
      <c r="F146" s="960"/>
      <c r="G146" s="961"/>
      <c r="H146" s="959"/>
      <c r="I146" s="960"/>
      <c r="J146" s="960"/>
      <c r="K146" s="960"/>
      <c r="L146" s="961"/>
    </row>
    <row r="147" spans="2:12" x14ac:dyDescent="0.3">
      <c r="B147" s="959"/>
      <c r="C147" s="960"/>
      <c r="D147" s="960"/>
      <c r="E147" s="960"/>
      <c r="F147" s="960"/>
      <c r="G147" s="961"/>
      <c r="H147" s="959"/>
      <c r="I147" s="960"/>
      <c r="J147" s="960"/>
      <c r="K147" s="960"/>
      <c r="L147" s="961"/>
    </row>
    <row r="148" spans="2:12" x14ac:dyDescent="0.3">
      <c r="B148" s="959"/>
      <c r="C148" s="960"/>
      <c r="D148" s="960"/>
      <c r="E148" s="960"/>
      <c r="F148" s="960"/>
      <c r="G148" s="961"/>
      <c r="H148" s="959"/>
      <c r="I148" s="960"/>
      <c r="J148" s="960"/>
      <c r="K148" s="960"/>
      <c r="L148" s="961"/>
    </row>
    <row r="149" spans="2:12" x14ac:dyDescent="0.3">
      <c r="B149" s="959"/>
      <c r="C149" s="960"/>
      <c r="D149" s="960"/>
      <c r="E149" s="960"/>
      <c r="F149" s="960"/>
      <c r="G149" s="961"/>
      <c r="H149" s="959"/>
      <c r="I149" s="960"/>
      <c r="J149" s="960"/>
      <c r="K149" s="960"/>
      <c r="L149" s="961"/>
    </row>
    <row r="150" spans="2:12" x14ac:dyDescent="0.3">
      <c r="B150" s="959"/>
      <c r="C150" s="960"/>
      <c r="D150" s="960"/>
      <c r="E150" s="960"/>
      <c r="F150" s="960"/>
      <c r="G150" s="961"/>
      <c r="H150" s="959"/>
      <c r="I150" s="960"/>
      <c r="J150" s="960"/>
      <c r="K150" s="960"/>
      <c r="L150" s="961"/>
    </row>
    <row r="151" spans="2:12" x14ac:dyDescent="0.3">
      <c r="B151" s="959"/>
      <c r="C151" s="960"/>
      <c r="D151" s="960"/>
      <c r="E151" s="960"/>
      <c r="F151" s="960"/>
      <c r="G151" s="961"/>
      <c r="H151" s="959"/>
      <c r="I151" s="960"/>
      <c r="J151" s="960"/>
      <c r="K151" s="960"/>
      <c r="L151" s="961"/>
    </row>
    <row r="152" spans="2:12" x14ac:dyDescent="0.3">
      <c r="B152" s="1077" t="s">
        <v>746</v>
      </c>
      <c r="C152" s="1078"/>
      <c r="D152" s="1078"/>
      <c r="E152" s="1078"/>
      <c r="F152" s="1078"/>
      <c r="G152" s="1078"/>
      <c r="H152" s="1077" t="s">
        <v>815</v>
      </c>
      <c r="I152" s="1078"/>
      <c r="J152" s="1078"/>
      <c r="K152" s="1078"/>
      <c r="L152" s="1078"/>
    </row>
    <row r="153" spans="2:12" x14ac:dyDescent="0.3">
      <c r="B153" s="1078"/>
      <c r="C153" s="1078"/>
      <c r="D153" s="1078"/>
      <c r="E153" s="1078"/>
      <c r="F153" s="1078"/>
      <c r="G153" s="1078"/>
      <c r="H153" s="1078"/>
      <c r="I153" s="1078"/>
      <c r="J153" s="1078"/>
      <c r="K153" s="1078"/>
      <c r="L153" s="1078"/>
    </row>
    <row r="154" spans="2:12" x14ac:dyDescent="0.3">
      <c r="B154" s="959" t="s">
        <v>690</v>
      </c>
      <c r="C154" s="960"/>
      <c r="D154" s="960"/>
      <c r="E154" s="960"/>
      <c r="F154" s="960"/>
      <c r="G154" s="961"/>
      <c r="H154" s="959" t="s">
        <v>691</v>
      </c>
      <c r="I154" s="960"/>
      <c r="J154" s="960"/>
      <c r="K154" s="960"/>
      <c r="L154" s="961"/>
    </row>
    <row r="155" spans="2:12" x14ac:dyDescent="0.3">
      <c r="B155" s="959"/>
      <c r="C155" s="960"/>
      <c r="D155" s="960"/>
      <c r="E155" s="960"/>
      <c r="F155" s="960"/>
      <c r="G155" s="961"/>
      <c r="H155" s="959"/>
      <c r="I155" s="960"/>
      <c r="J155" s="960"/>
      <c r="K155" s="960"/>
      <c r="L155" s="961"/>
    </row>
    <row r="156" spans="2:12" x14ac:dyDescent="0.3">
      <c r="B156" s="959"/>
      <c r="C156" s="960"/>
      <c r="D156" s="960"/>
      <c r="E156" s="960"/>
      <c r="F156" s="960"/>
      <c r="G156" s="961"/>
      <c r="H156" s="959"/>
      <c r="I156" s="960"/>
      <c r="J156" s="960"/>
      <c r="K156" s="960"/>
      <c r="L156" s="961"/>
    </row>
    <row r="157" spans="2:12" x14ac:dyDescent="0.3">
      <c r="B157" s="959"/>
      <c r="C157" s="960"/>
      <c r="D157" s="960"/>
      <c r="E157" s="960"/>
      <c r="F157" s="960"/>
      <c r="G157" s="961"/>
      <c r="H157" s="959"/>
      <c r="I157" s="960"/>
      <c r="J157" s="960"/>
      <c r="K157" s="960"/>
      <c r="L157" s="961"/>
    </row>
    <row r="158" spans="2:12" x14ac:dyDescent="0.3">
      <c r="B158" s="959"/>
      <c r="C158" s="960"/>
      <c r="D158" s="960"/>
      <c r="E158" s="960"/>
      <c r="F158" s="960"/>
      <c r="G158" s="961"/>
      <c r="H158" s="959"/>
      <c r="I158" s="960"/>
      <c r="J158" s="960"/>
      <c r="K158" s="960"/>
      <c r="L158" s="961"/>
    </row>
    <row r="159" spans="2:12" x14ac:dyDescent="0.3">
      <c r="B159" s="959"/>
      <c r="C159" s="960"/>
      <c r="D159" s="960"/>
      <c r="E159" s="960"/>
      <c r="F159" s="960"/>
      <c r="G159" s="961"/>
      <c r="H159" s="959"/>
      <c r="I159" s="960"/>
      <c r="J159" s="960"/>
      <c r="K159" s="960"/>
      <c r="L159" s="961"/>
    </row>
    <row r="160" spans="2:12" x14ac:dyDescent="0.3">
      <c r="B160" s="959"/>
      <c r="C160" s="960"/>
      <c r="D160" s="960"/>
      <c r="E160" s="960"/>
      <c r="F160" s="960"/>
      <c r="G160" s="961"/>
      <c r="H160" s="959"/>
      <c r="I160" s="960"/>
      <c r="J160" s="960"/>
      <c r="K160" s="960"/>
      <c r="L160" s="961"/>
    </row>
    <row r="161" spans="2:13" x14ac:dyDescent="0.3">
      <c r="B161" s="959"/>
      <c r="C161" s="960"/>
      <c r="D161" s="960"/>
      <c r="E161" s="960"/>
      <c r="F161" s="960"/>
      <c r="G161" s="961"/>
      <c r="H161" s="959"/>
      <c r="I161" s="960"/>
      <c r="J161" s="960"/>
      <c r="K161" s="960"/>
      <c r="L161" s="961"/>
    </row>
    <row r="162" spans="2:13" x14ac:dyDescent="0.3">
      <c r="B162" s="959"/>
      <c r="C162" s="960"/>
      <c r="D162" s="960"/>
      <c r="E162" s="960"/>
      <c r="F162" s="960"/>
      <c r="G162" s="961"/>
      <c r="H162" s="959"/>
      <c r="I162" s="960"/>
      <c r="J162" s="960"/>
      <c r="K162" s="960"/>
      <c r="L162" s="961"/>
    </row>
    <row r="163" spans="2:13" x14ac:dyDescent="0.3">
      <c r="B163" s="959"/>
      <c r="C163" s="960"/>
      <c r="D163" s="960"/>
      <c r="E163" s="960"/>
      <c r="F163" s="960"/>
      <c r="G163" s="961"/>
      <c r="H163" s="959"/>
      <c r="I163" s="960"/>
      <c r="J163" s="960"/>
      <c r="K163" s="960"/>
      <c r="L163" s="961"/>
    </row>
    <row r="164" spans="2:13" x14ac:dyDescent="0.3">
      <c r="B164" s="959"/>
      <c r="C164" s="960"/>
      <c r="D164" s="960"/>
      <c r="E164" s="960"/>
      <c r="F164" s="960"/>
      <c r="G164" s="961"/>
      <c r="H164" s="959"/>
      <c r="I164" s="960"/>
      <c r="J164" s="960"/>
      <c r="K164" s="960"/>
      <c r="L164" s="961"/>
    </row>
    <row r="165" spans="2:13" x14ac:dyDescent="0.3">
      <c r="B165" s="959"/>
      <c r="C165" s="960"/>
      <c r="D165" s="960"/>
      <c r="E165" s="960"/>
      <c r="F165" s="960"/>
      <c r="G165" s="961"/>
      <c r="H165" s="959"/>
      <c r="I165" s="960"/>
      <c r="J165" s="960"/>
      <c r="K165" s="960"/>
      <c r="L165" s="961"/>
    </row>
    <row r="166" spans="2:13" x14ac:dyDescent="0.3">
      <c r="B166" s="959"/>
      <c r="C166" s="960"/>
      <c r="D166" s="960"/>
      <c r="E166" s="960"/>
      <c r="F166" s="960"/>
      <c r="G166" s="961"/>
      <c r="H166" s="959"/>
      <c r="I166" s="960"/>
      <c r="J166" s="960"/>
      <c r="K166" s="960"/>
      <c r="L166" s="961"/>
    </row>
    <row r="167" spans="2:13" x14ac:dyDescent="0.3">
      <c r="B167" s="959"/>
      <c r="C167" s="960"/>
      <c r="D167" s="960"/>
      <c r="E167" s="960"/>
      <c r="F167" s="960"/>
      <c r="G167" s="961"/>
      <c r="H167" s="959"/>
      <c r="I167" s="960"/>
      <c r="J167" s="960"/>
      <c r="K167" s="960"/>
      <c r="L167" s="961"/>
    </row>
    <row r="168" spans="2:13" ht="15" customHeight="1" x14ac:dyDescent="0.3">
      <c r="B168" s="1082" t="s">
        <v>906</v>
      </c>
      <c r="C168" s="1083"/>
      <c r="D168" s="1083"/>
      <c r="E168" s="1083"/>
      <c r="F168" s="1083"/>
      <c r="G168" s="1084"/>
      <c r="H168" s="1082" t="s">
        <v>907</v>
      </c>
      <c r="I168" s="1083"/>
      <c r="J168" s="1083"/>
      <c r="K168" s="1083"/>
      <c r="L168" s="1083"/>
      <c r="M168" s="1084"/>
    </row>
    <row r="169" spans="2:13" x14ac:dyDescent="0.3">
      <c r="B169" s="1085"/>
      <c r="C169" s="1086"/>
      <c r="D169" s="1086"/>
      <c r="E169" s="1086"/>
      <c r="F169" s="1086"/>
      <c r="G169" s="1087"/>
      <c r="H169" s="1085"/>
      <c r="I169" s="1086"/>
      <c r="J169" s="1086"/>
      <c r="K169" s="1086"/>
      <c r="L169" s="1086"/>
      <c r="M169" s="1087"/>
    </row>
    <row r="170" spans="2:13" x14ac:dyDescent="0.3">
      <c r="B170" s="959" t="s">
        <v>690</v>
      </c>
      <c r="C170" s="960"/>
      <c r="D170" s="960"/>
      <c r="E170" s="960"/>
      <c r="F170" s="960"/>
      <c r="G170" s="961"/>
      <c r="H170" s="959" t="s">
        <v>691</v>
      </c>
      <c r="I170" s="960"/>
      <c r="J170" s="960"/>
      <c r="K170" s="960"/>
      <c r="L170" s="961"/>
    </row>
    <row r="171" spans="2:13" x14ac:dyDescent="0.3">
      <c r="B171" s="959"/>
      <c r="C171" s="960"/>
      <c r="D171" s="960"/>
      <c r="E171" s="960"/>
      <c r="F171" s="960"/>
      <c r="G171" s="961"/>
      <c r="H171" s="959"/>
      <c r="I171" s="960"/>
      <c r="J171" s="960"/>
      <c r="K171" s="960"/>
      <c r="L171" s="961"/>
    </row>
    <row r="172" spans="2:13" x14ac:dyDescent="0.3">
      <c r="B172" s="959"/>
      <c r="C172" s="960"/>
      <c r="D172" s="960"/>
      <c r="E172" s="960"/>
      <c r="F172" s="960"/>
      <c r="G172" s="961"/>
      <c r="H172" s="959"/>
      <c r="I172" s="960"/>
      <c r="J172" s="960"/>
      <c r="K172" s="960"/>
      <c r="L172" s="961"/>
    </row>
    <row r="173" spans="2:13" x14ac:dyDescent="0.3">
      <c r="B173" s="959"/>
      <c r="C173" s="960"/>
      <c r="D173" s="960"/>
      <c r="E173" s="960"/>
      <c r="F173" s="960"/>
      <c r="G173" s="961"/>
      <c r="H173" s="959"/>
      <c r="I173" s="960"/>
      <c r="J173" s="960"/>
      <c r="K173" s="960"/>
      <c r="L173" s="961"/>
    </row>
    <row r="174" spans="2:13" x14ac:dyDescent="0.3">
      <c r="B174" s="959"/>
      <c r="C174" s="960"/>
      <c r="D174" s="960"/>
      <c r="E174" s="960"/>
      <c r="F174" s="960"/>
      <c r="G174" s="961"/>
      <c r="H174" s="959"/>
      <c r="I174" s="960"/>
      <c r="J174" s="960"/>
      <c r="K174" s="960"/>
      <c r="L174" s="961"/>
    </row>
    <row r="175" spans="2:13" x14ac:dyDescent="0.3">
      <c r="B175" s="959"/>
      <c r="C175" s="960"/>
      <c r="D175" s="960"/>
      <c r="E175" s="960"/>
      <c r="F175" s="960"/>
      <c r="G175" s="961"/>
      <c r="H175" s="959"/>
      <c r="I175" s="960"/>
      <c r="J175" s="960"/>
      <c r="K175" s="960"/>
      <c r="L175" s="961"/>
    </row>
    <row r="176" spans="2:13" x14ac:dyDescent="0.3">
      <c r="B176" s="959"/>
      <c r="C176" s="960"/>
      <c r="D176" s="960"/>
      <c r="E176" s="960"/>
      <c r="F176" s="960"/>
      <c r="G176" s="961"/>
      <c r="H176" s="959"/>
      <c r="I176" s="960"/>
      <c r="J176" s="960"/>
      <c r="K176" s="960"/>
      <c r="L176" s="961"/>
    </row>
    <row r="177" spans="2:13" x14ac:dyDescent="0.3">
      <c r="B177" s="959"/>
      <c r="C177" s="960"/>
      <c r="D177" s="960"/>
      <c r="E177" s="960"/>
      <c r="F177" s="960"/>
      <c r="G177" s="961"/>
      <c r="H177" s="959"/>
      <c r="I177" s="960"/>
      <c r="J177" s="960"/>
      <c r="K177" s="960"/>
      <c r="L177" s="961"/>
    </row>
    <row r="178" spans="2:13" x14ac:dyDescent="0.3">
      <c r="B178" s="959"/>
      <c r="C178" s="960"/>
      <c r="D178" s="960"/>
      <c r="E178" s="960"/>
      <c r="F178" s="960"/>
      <c r="G178" s="961"/>
      <c r="H178" s="959"/>
      <c r="I178" s="960"/>
      <c r="J178" s="960"/>
      <c r="K178" s="960"/>
      <c r="L178" s="961"/>
    </row>
    <row r="179" spans="2:13" x14ac:dyDescent="0.3">
      <c r="B179" s="959"/>
      <c r="C179" s="960"/>
      <c r="D179" s="960"/>
      <c r="E179" s="960"/>
      <c r="F179" s="960"/>
      <c r="G179" s="961"/>
      <c r="H179" s="959"/>
      <c r="I179" s="960"/>
      <c r="J179" s="960"/>
      <c r="K179" s="960"/>
      <c r="L179" s="961"/>
    </row>
    <row r="180" spans="2:13" x14ac:dyDescent="0.3">
      <c r="B180" s="959"/>
      <c r="C180" s="960"/>
      <c r="D180" s="960"/>
      <c r="E180" s="960"/>
      <c r="F180" s="960"/>
      <c r="G180" s="961"/>
      <c r="H180" s="959"/>
      <c r="I180" s="960"/>
      <c r="J180" s="960"/>
      <c r="K180" s="960"/>
      <c r="L180" s="961"/>
    </row>
    <row r="181" spans="2:13" x14ac:dyDescent="0.3">
      <c r="B181" s="959"/>
      <c r="C181" s="960"/>
      <c r="D181" s="960"/>
      <c r="E181" s="960"/>
      <c r="F181" s="960"/>
      <c r="G181" s="961"/>
      <c r="H181" s="959"/>
      <c r="I181" s="960"/>
      <c r="J181" s="960"/>
      <c r="K181" s="960"/>
      <c r="L181" s="961"/>
    </row>
    <row r="182" spans="2:13" x14ac:dyDescent="0.3">
      <c r="B182" s="959"/>
      <c r="C182" s="960"/>
      <c r="D182" s="960"/>
      <c r="E182" s="960"/>
      <c r="F182" s="960"/>
      <c r="G182" s="961"/>
      <c r="H182" s="959"/>
      <c r="I182" s="960"/>
      <c r="J182" s="960"/>
      <c r="K182" s="960"/>
      <c r="L182" s="961"/>
    </row>
    <row r="183" spans="2:13" x14ac:dyDescent="0.3">
      <c r="B183" s="959"/>
      <c r="C183" s="960"/>
      <c r="D183" s="960"/>
      <c r="E183" s="960"/>
      <c r="F183" s="960"/>
      <c r="G183" s="961"/>
      <c r="H183" s="959"/>
      <c r="I183" s="960"/>
      <c r="J183" s="960"/>
      <c r="K183" s="960"/>
      <c r="L183" s="961"/>
    </row>
    <row r="184" spans="2:13" ht="15" customHeight="1" x14ac:dyDescent="0.3">
      <c r="B184" s="1082" t="s">
        <v>908</v>
      </c>
      <c r="C184" s="1083"/>
      <c r="D184" s="1083"/>
      <c r="E184" s="1083"/>
      <c r="F184" s="1083"/>
      <c r="G184" s="1084"/>
      <c r="H184" s="1082" t="s">
        <v>908</v>
      </c>
      <c r="I184" s="1083"/>
      <c r="J184" s="1083"/>
      <c r="K184" s="1083"/>
      <c r="L184" s="1083"/>
      <c r="M184" s="1084"/>
    </row>
    <row r="185" spans="2:13" x14ac:dyDescent="0.3">
      <c r="B185" s="1085"/>
      <c r="C185" s="1086"/>
      <c r="D185" s="1086"/>
      <c r="E185" s="1086"/>
      <c r="F185" s="1086"/>
      <c r="G185" s="1087"/>
      <c r="H185" s="1085"/>
      <c r="I185" s="1086"/>
      <c r="J185" s="1086"/>
      <c r="K185" s="1086"/>
      <c r="L185" s="1086"/>
      <c r="M185" s="1087"/>
    </row>
    <row r="186" spans="2:13" x14ac:dyDescent="0.3">
      <c r="B186" s="959" t="s">
        <v>690</v>
      </c>
      <c r="C186" s="960"/>
      <c r="D186" s="960"/>
      <c r="E186" s="960"/>
      <c r="F186" s="960"/>
      <c r="G186" s="961"/>
      <c r="H186" s="959" t="s">
        <v>691</v>
      </c>
      <c r="I186" s="960"/>
      <c r="J186" s="960"/>
      <c r="K186" s="960"/>
      <c r="L186" s="961"/>
    </row>
    <row r="187" spans="2:13" x14ac:dyDescent="0.3">
      <c r="B187" s="959"/>
      <c r="C187" s="960"/>
      <c r="D187" s="960"/>
      <c r="E187" s="960"/>
      <c r="F187" s="960"/>
      <c r="G187" s="961"/>
      <c r="H187" s="959"/>
      <c r="I187" s="960"/>
      <c r="J187" s="960"/>
      <c r="K187" s="960"/>
      <c r="L187" s="961"/>
    </row>
    <row r="188" spans="2:13" x14ac:dyDescent="0.3">
      <c r="B188" s="959"/>
      <c r="C188" s="960"/>
      <c r="D188" s="960"/>
      <c r="E188" s="960"/>
      <c r="F188" s="960"/>
      <c r="G188" s="961"/>
      <c r="H188" s="959"/>
      <c r="I188" s="960"/>
      <c r="J188" s="960"/>
      <c r="K188" s="960"/>
      <c r="L188" s="961"/>
    </row>
    <row r="189" spans="2:13" x14ac:dyDescent="0.3">
      <c r="B189" s="959"/>
      <c r="C189" s="960"/>
      <c r="D189" s="960"/>
      <c r="E189" s="960"/>
      <c r="F189" s="960"/>
      <c r="G189" s="961"/>
      <c r="H189" s="959"/>
      <c r="I189" s="960"/>
      <c r="J189" s="960"/>
      <c r="K189" s="960"/>
      <c r="L189" s="961"/>
    </row>
    <row r="190" spans="2:13" x14ac:dyDescent="0.3">
      <c r="B190" s="959"/>
      <c r="C190" s="960"/>
      <c r="D190" s="960"/>
      <c r="E190" s="960"/>
      <c r="F190" s="960"/>
      <c r="G190" s="961"/>
      <c r="H190" s="959"/>
      <c r="I190" s="960"/>
      <c r="J190" s="960"/>
      <c r="K190" s="960"/>
      <c r="L190" s="961"/>
    </row>
    <row r="191" spans="2:13" x14ac:dyDescent="0.3">
      <c r="B191" s="959"/>
      <c r="C191" s="960"/>
      <c r="D191" s="960"/>
      <c r="E191" s="960"/>
      <c r="F191" s="960"/>
      <c r="G191" s="961"/>
      <c r="H191" s="959"/>
      <c r="I191" s="960"/>
      <c r="J191" s="960"/>
      <c r="K191" s="960"/>
      <c r="L191" s="961"/>
    </row>
    <row r="192" spans="2:13" x14ac:dyDescent="0.3">
      <c r="B192" s="959"/>
      <c r="C192" s="960"/>
      <c r="D192" s="960"/>
      <c r="E192" s="960"/>
      <c r="F192" s="960"/>
      <c r="G192" s="961"/>
      <c r="H192" s="959"/>
      <c r="I192" s="960"/>
      <c r="J192" s="960"/>
      <c r="K192" s="960"/>
      <c r="L192" s="961"/>
    </row>
    <row r="193" spans="2:12" x14ac:dyDescent="0.3">
      <c r="B193" s="959"/>
      <c r="C193" s="960"/>
      <c r="D193" s="960"/>
      <c r="E193" s="960"/>
      <c r="F193" s="960"/>
      <c r="G193" s="961"/>
      <c r="H193" s="959"/>
      <c r="I193" s="960"/>
      <c r="J193" s="960"/>
      <c r="K193" s="960"/>
      <c r="L193" s="961"/>
    </row>
    <row r="194" spans="2:12" x14ac:dyDescent="0.3">
      <c r="B194" s="959"/>
      <c r="C194" s="960"/>
      <c r="D194" s="960"/>
      <c r="E194" s="960"/>
      <c r="F194" s="960"/>
      <c r="G194" s="961"/>
      <c r="H194" s="959"/>
      <c r="I194" s="960"/>
      <c r="J194" s="960"/>
      <c r="K194" s="960"/>
      <c r="L194" s="961"/>
    </row>
    <row r="195" spans="2:12" x14ac:dyDescent="0.3">
      <c r="B195" s="959"/>
      <c r="C195" s="960"/>
      <c r="D195" s="960"/>
      <c r="E195" s="960"/>
      <c r="F195" s="960"/>
      <c r="G195" s="961"/>
      <c r="H195" s="959"/>
      <c r="I195" s="960"/>
      <c r="J195" s="960"/>
      <c r="K195" s="960"/>
      <c r="L195" s="961"/>
    </row>
    <row r="196" spans="2:12" x14ac:dyDescent="0.3">
      <c r="B196" s="959"/>
      <c r="C196" s="960"/>
      <c r="D196" s="960"/>
      <c r="E196" s="960"/>
      <c r="F196" s="960"/>
      <c r="G196" s="961"/>
      <c r="H196" s="959"/>
      <c r="I196" s="960"/>
      <c r="J196" s="960"/>
      <c r="K196" s="960"/>
      <c r="L196" s="961"/>
    </row>
    <row r="197" spans="2:12" x14ac:dyDescent="0.3">
      <c r="B197" s="959"/>
      <c r="C197" s="960"/>
      <c r="D197" s="960"/>
      <c r="E197" s="960"/>
      <c r="F197" s="960"/>
      <c r="G197" s="961"/>
      <c r="H197" s="959"/>
      <c r="I197" s="960"/>
      <c r="J197" s="960"/>
      <c r="K197" s="960"/>
      <c r="L197" s="961"/>
    </row>
    <row r="198" spans="2:12" x14ac:dyDescent="0.3">
      <c r="B198" s="959"/>
      <c r="C198" s="960"/>
      <c r="D198" s="960"/>
      <c r="E198" s="960"/>
      <c r="F198" s="960"/>
      <c r="G198" s="961"/>
      <c r="H198" s="959"/>
      <c r="I198" s="960"/>
      <c r="J198" s="960"/>
      <c r="K198" s="960"/>
      <c r="L198" s="961"/>
    </row>
    <row r="199" spans="2:12" x14ac:dyDescent="0.3">
      <c r="B199" s="959"/>
      <c r="C199" s="960"/>
      <c r="D199" s="960"/>
      <c r="E199" s="960"/>
      <c r="F199" s="960"/>
      <c r="G199" s="961"/>
      <c r="H199" s="959"/>
      <c r="I199" s="960"/>
      <c r="J199" s="960"/>
      <c r="K199" s="960"/>
      <c r="L199" s="961"/>
    </row>
    <row r="200" spans="2:12" x14ac:dyDescent="0.3">
      <c r="B200" s="1077" t="s">
        <v>909</v>
      </c>
      <c r="C200" s="1078"/>
      <c r="D200" s="1078"/>
      <c r="E200" s="1078"/>
      <c r="F200" s="1078"/>
      <c r="G200" s="1078"/>
      <c r="H200" s="1077" t="s">
        <v>868</v>
      </c>
      <c r="I200" s="1078"/>
      <c r="J200" s="1078"/>
      <c r="K200" s="1078"/>
      <c r="L200" s="1078"/>
    </row>
    <row r="201" spans="2:12" x14ac:dyDescent="0.3">
      <c r="B201" s="1078"/>
      <c r="C201" s="1078"/>
      <c r="D201" s="1078"/>
      <c r="E201" s="1078"/>
      <c r="F201" s="1078"/>
      <c r="G201" s="1078"/>
      <c r="H201" s="1078"/>
      <c r="I201" s="1078"/>
      <c r="J201" s="1078"/>
      <c r="K201" s="1078"/>
      <c r="L201" s="1078"/>
    </row>
    <row r="202" spans="2:12" x14ac:dyDescent="0.3">
      <c r="B202" s="959" t="s">
        <v>690</v>
      </c>
      <c r="C202" s="960"/>
      <c r="D202" s="960"/>
      <c r="E202" s="960"/>
      <c r="F202" s="960"/>
      <c r="G202" s="961"/>
      <c r="H202" s="959" t="s">
        <v>691</v>
      </c>
      <c r="I202" s="960"/>
      <c r="J202" s="960"/>
      <c r="K202" s="960"/>
      <c r="L202" s="961"/>
    </row>
    <row r="203" spans="2:12" x14ac:dyDescent="0.3">
      <c r="B203" s="959"/>
      <c r="C203" s="960"/>
      <c r="D203" s="960"/>
      <c r="E203" s="960"/>
      <c r="F203" s="960"/>
      <c r="G203" s="961"/>
      <c r="H203" s="959"/>
      <c r="I203" s="960"/>
      <c r="J203" s="960"/>
      <c r="K203" s="960"/>
      <c r="L203" s="961"/>
    </row>
    <row r="204" spans="2:12" x14ac:dyDescent="0.3">
      <c r="B204" s="959"/>
      <c r="C204" s="960"/>
      <c r="D204" s="960"/>
      <c r="E204" s="960"/>
      <c r="F204" s="960"/>
      <c r="G204" s="961"/>
      <c r="H204" s="959"/>
      <c r="I204" s="960"/>
      <c r="J204" s="960"/>
      <c r="K204" s="960"/>
      <c r="L204" s="961"/>
    </row>
    <row r="205" spans="2:12" x14ac:dyDescent="0.3">
      <c r="B205" s="959"/>
      <c r="C205" s="960"/>
      <c r="D205" s="960"/>
      <c r="E205" s="960"/>
      <c r="F205" s="960"/>
      <c r="G205" s="961"/>
      <c r="H205" s="959"/>
      <c r="I205" s="960"/>
      <c r="J205" s="960"/>
      <c r="K205" s="960"/>
      <c r="L205" s="961"/>
    </row>
    <row r="206" spans="2:12" x14ac:dyDescent="0.3">
      <c r="B206" s="959"/>
      <c r="C206" s="960"/>
      <c r="D206" s="960"/>
      <c r="E206" s="960"/>
      <c r="F206" s="960"/>
      <c r="G206" s="961"/>
      <c r="H206" s="959"/>
      <c r="I206" s="960"/>
      <c r="J206" s="960"/>
      <c r="K206" s="960"/>
      <c r="L206" s="961"/>
    </row>
    <row r="207" spans="2:12" x14ac:dyDescent="0.3">
      <c r="B207" s="959"/>
      <c r="C207" s="960"/>
      <c r="D207" s="960"/>
      <c r="E207" s="960"/>
      <c r="F207" s="960"/>
      <c r="G207" s="961"/>
      <c r="H207" s="959"/>
      <c r="I207" s="960"/>
      <c r="J207" s="960"/>
      <c r="K207" s="960"/>
      <c r="L207" s="961"/>
    </row>
    <row r="208" spans="2:12" x14ac:dyDescent="0.3">
      <c r="B208" s="959"/>
      <c r="C208" s="960"/>
      <c r="D208" s="960"/>
      <c r="E208" s="960"/>
      <c r="F208" s="960"/>
      <c r="G208" s="961"/>
      <c r="H208" s="959"/>
      <c r="I208" s="960"/>
      <c r="J208" s="960"/>
      <c r="K208" s="960"/>
      <c r="L208" s="961"/>
    </row>
    <row r="209" spans="2:12" x14ac:dyDescent="0.3">
      <c r="B209" s="959"/>
      <c r="C209" s="960"/>
      <c r="D209" s="960"/>
      <c r="E209" s="960"/>
      <c r="F209" s="960"/>
      <c r="G209" s="961"/>
      <c r="H209" s="959"/>
      <c r="I209" s="960"/>
      <c r="J209" s="960"/>
      <c r="K209" s="960"/>
      <c r="L209" s="961"/>
    </row>
    <row r="210" spans="2:12" x14ac:dyDescent="0.3">
      <c r="B210" s="959"/>
      <c r="C210" s="960"/>
      <c r="D210" s="960"/>
      <c r="E210" s="960"/>
      <c r="F210" s="960"/>
      <c r="G210" s="961"/>
      <c r="H210" s="959"/>
      <c r="I210" s="960"/>
      <c r="J210" s="960"/>
      <c r="K210" s="960"/>
      <c r="L210" s="961"/>
    </row>
    <row r="211" spans="2:12" x14ac:dyDescent="0.3">
      <c r="B211" s="959"/>
      <c r="C211" s="960"/>
      <c r="D211" s="960"/>
      <c r="E211" s="960"/>
      <c r="F211" s="960"/>
      <c r="G211" s="961"/>
      <c r="H211" s="959"/>
      <c r="I211" s="960"/>
      <c r="J211" s="960"/>
      <c r="K211" s="960"/>
      <c r="L211" s="961"/>
    </row>
    <row r="212" spans="2:12" x14ac:dyDescent="0.3">
      <c r="B212" s="959"/>
      <c r="C212" s="960"/>
      <c r="D212" s="960"/>
      <c r="E212" s="960"/>
      <c r="F212" s="960"/>
      <c r="G212" s="961"/>
      <c r="H212" s="959"/>
      <c r="I212" s="960"/>
      <c r="J212" s="960"/>
      <c r="K212" s="960"/>
      <c r="L212" s="961"/>
    </row>
    <row r="213" spans="2:12" x14ac:dyDescent="0.3">
      <c r="B213" s="959"/>
      <c r="C213" s="960"/>
      <c r="D213" s="960"/>
      <c r="E213" s="960"/>
      <c r="F213" s="960"/>
      <c r="G213" s="961"/>
      <c r="H213" s="959"/>
      <c r="I213" s="960"/>
      <c r="J213" s="960"/>
      <c r="K213" s="960"/>
      <c r="L213" s="961"/>
    </row>
    <row r="214" spans="2:12" x14ac:dyDescent="0.3">
      <c r="B214" s="959"/>
      <c r="C214" s="960"/>
      <c r="D214" s="960"/>
      <c r="E214" s="960"/>
      <c r="F214" s="960"/>
      <c r="G214" s="961"/>
      <c r="H214" s="959"/>
      <c r="I214" s="960"/>
      <c r="J214" s="960"/>
      <c r="K214" s="960"/>
      <c r="L214" s="961"/>
    </row>
    <row r="215" spans="2:12" x14ac:dyDescent="0.3">
      <c r="B215" s="959"/>
      <c r="C215" s="960"/>
      <c r="D215" s="960"/>
      <c r="E215" s="960"/>
      <c r="F215" s="960"/>
      <c r="G215" s="961"/>
      <c r="H215" s="959"/>
      <c r="I215" s="960"/>
      <c r="J215" s="960"/>
      <c r="K215" s="960"/>
      <c r="L215" s="961"/>
    </row>
    <row r="216" spans="2:12" ht="15" customHeight="1" x14ac:dyDescent="0.3">
      <c r="B216" s="1082" t="s">
        <v>869</v>
      </c>
      <c r="C216" s="1083"/>
      <c r="D216" s="1083"/>
      <c r="E216" s="1083"/>
      <c r="F216" s="1083"/>
      <c r="G216" s="1084"/>
      <c r="H216" s="1082" t="s">
        <v>853</v>
      </c>
      <c r="I216" s="1083"/>
      <c r="J216" s="1083"/>
      <c r="K216" s="1083"/>
      <c r="L216" s="1084"/>
    </row>
    <row r="217" spans="2:12" x14ac:dyDescent="0.3">
      <c r="B217" s="1085"/>
      <c r="C217" s="1086"/>
      <c r="D217" s="1086"/>
      <c r="E217" s="1086"/>
      <c r="F217" s="1086"/>
      <c r="G217" s="1087"/>
      <c r="H217" s="1085"/>
      <c r="I217" s="1086"/>
      <c r="J217" s="1086"/>
      <c r="K217" s="1086"/>
      <c r="L217" s="1087"/>
    </row>
    <row r="218" spans="2:12" x14ac:dyDescent="0.3">
      <c r="B218" s="959" t="s">
        <v>690</v>
      </c>
      <c r="C218" s="960"/>
      <c r="D218" s="960"/>
      <c r="E218" s="960"/>
      <c r="F218" s="960"/>
      <c r="G218" s="961"/>
      <c r="H218" s="959" t="s">
        <v>691</v>
      </c>
      <c r="I218" s="960"/>
      <c r="J218" s="960"/>
      <c r="K218" s="960"/>
      <c r="L218" s="961"/>
    </row>
    <row r="219" spans="2:12" x14ac:dyDescent="0.3">
      <c r="B219" s="959"/>
      <c r="C219" s="960"/>
      <c r="D219" s="960"/>
      <c r="E219" s="960"/>
      <c r="F219" s="960"/>
      <c r="G219" s="961"/>
      <c r="H219" s="959"/>
      <c r="I219" s="960"/>
      <c r="J219" s="960"/>
      <c r="K219" s="960"/>
      <c r="L219" s="961"/>
    </row>
    <row r="220" spans="2:12" x14ac:dyDescent="0.3">
      <c r="B220" s="959"/>
      <c r="C220" s="960"/>
      <c r="D220" s="960"/>
      <c r="E220" s="960"/>
      <c r="F220" s="960"/>
      <c r="G220" s="961"/>
      <c r="H220" s="959"/>
      <c r="I220" s="960"/>
      <c r="J220" s="960"/>
      <c r="K220" s="960"/>
      <c r="L220" s="961"/>
    </row>
    <row r="221" spans="2:12" x14ac:dyDescent="0.3">
      <c r="B221" s="959"/>
      <c r="C221" s="960"/>
      <c r="D221" s="960"/>
      <c r="E221" s="960"/>
      <c r="F221" s="960"/>
      <c r="G221" s="961"/>
      <c r="H221" s="959"/>
      <c r="I221" s="960"/>
      <c r="J221" s="960"/>
      <c r="K221" s="960"/>
      <c r="L221" s="961"/>
    </row>
    <row r="222" spans="2:12" x14ac:dyDescent="0.3">
      <c r="B222" s="959"/>
      <c r="C222" s="960"/>
      <c r="D222" s="960"/>
      <c r="E222" s="960"/>
      <c r="F222" s="960"/>
      <c r="G222" s="961"/>
      <c r="H222" s="959"/>
      <c r="I222" s="960"/>
      <c r="J222" s="960"/>
      <c r="K222" s="960"/>
      <c r="L222" s="961"/>
    </row>
    <row r="223" spans="2:12" x14ac:dyDescent="0.3">
      <c r="B223" s="959"/>
      <c r="C223" s="960"/>
      <c r="D223" s="960"/>
      <c r="E223" s="960"/>
      <c r="F223" s="960"/>
      <c r="G223" s="961"/>
      <c r="H223" s="959"/>
      <c r="I223" s="960"/>
      <c r="J223" s="960"/>
      <c r="K223" s="960"/>
      <c r="L223" s="961"/>
    </row>
    <row r="224" spans="2:12" x14ac:dyDescent="0.3">
      <c r="B224" s="959"/>
      <c r="C224" s="960"/>
      <c r="D224" s="960"/>
      <c r="E224" s="960"/>
      <c r="F224" s="960"/>
      <c r="G224" s="961"/>
      <c r="H224" s="959"/>
      <c r="I224" s="960"/>
      <c r="J224" s="960"/>
      <c r="K224" s="960"/>
      <c r="L224" s="961"/>
    </row>
    <row r="225" spans="2:12" x14ac:dyDescent="0.3">
      <c r="B225" s="959"/>
      <c r="C225" s="960"/>
      <c r="D225" s="960"/>
      <c r="E225" s="960"/>
      <c r="F225" s="960"/>
      <c r="G225" s="961"/>
      <c r="H225" s="959"/>
      <c r="I225" s="960"/>
      <c r="J225" s="960"/>
      <c r="K225" s="960"/>
      <c r="L225" s="961"/>
    </row>
    <row r="226" spans="2:12" x14ac:dyDescent="0.3">
      <c r="B226" s="959"/>
      <c r="C226" s="960"/>
      <c r="D226" s="960"/>
      <c r="E226" s="960"/>
      <c r="F226" s="960"/>
      <c r="G226" s="961"/>
      <c r="H226" s="959"/>
      <c r="I226" s="960"/>
      <c r="J226" s="960"/>
      <c r="K226" s="960"/>
      <c r="L226" s="961"/>
    </row>
    <row r="227" spans="2:12" x14ac:dyDescent="0.3">
      <c r="B227" s="959"/>
      <c r="C227" s="960"/>
      <c r="D227" s="960"/>
      <c r="E227" s="960"/>
      <c r="F227" s="960"/>
      <c r="G227" s="961"/>
      <c r="H227" s="959"/>
      <c r="I227" s="960"/>
      <c r="J227" s="960"/>
      <c r="K227" s="960"/>
      <c r="L227" s="961"/>
    </row>
    <row r="228" spans="2:12" x14ac:dyDescent="0.3">
      <c r="B228" s="959"/>
      <c r="C228" s="960"/>
      <c r="D228" s="960"/>
      <c r="E228" s="960"/>
      <c r="F228" s="960"/>
      <c r="G228" s="961"/>
      <c r="H228" s="959"/>
      <c r="I228" s="960"/>
      <c r="J228" s="960"/>
      <c r="K228" s="960"/>
      <c r="L228" s="961"/>
    </row>
    <row r="229" spans="2:12" x14ac:dyDescent="0.3">
      <c r="B229" s="959"/>
      <c r="C229" s="960"/>
      <c r="D229" s="960"/>
      <c r="E229" s="960"/>
      <c r="F229" s="960"/>
      <c r="G229" s="961"/>
      <c r="H229" s="959"/>
      <c r="I229" s="960"/>
      <c r="J229" s="960"/>
      <c r="K229" s="960"/>
      <c r="L229" s="961"/>
    </row>
    <row r="230" spans="2:12" x14ac:dyDescent="0.3">
      <c r="B230" s="959"/>
      <c r="C230" s="960"/>
      <c r="D230" s="960"/>
      <c r="E230" s="960"/>
      <c r="F230" s="960"/>
      <c r="G230" s="961"/>
      <c r="H230" s="959"/>
      <c r="I230" s="960"/>
      <c r="J230" s="960"/>
      <c r="K230" s="960"/>
      <c r="L230" s="961"/>
    </row>
    <row r="231" spans="2:12" x14ac:dyDescent="0.3">
      <c r="B231" s="959"/>
      <c r="C231" s="960"/>
      <c r="D231" s="960"/>
      <c r="E231" s="960"/>
      <c r="F231" s="960"/>
      <c r="G231" s="961"/>
      <c r="H231" s="959"/>
      <c r="I231" s="960"/>
      <c r="J231" s="960"/>
      <c r="K231" s="960"/>
      <c r="L231" s="961"/>
    </row>
    <row r="232" spans="2:12" x14ac:dyDescent="0.3">
      <c r="B232" s="1077" t="s">
        <v>854</v>
      </c>
      <c r="C232" s="1078"/>
      <c r="D232" s="1078"/>
      <c r="E232" s="1078"/>
      <c r="F232" s="1078"/>
      <c r="G232" s="1078"/>
      <c r="H232" s="1077" t="s">
        <v>854</v>
      </c>
      <c r="I232" s="1078"/>
      <c r="J232" s="1078"/>
      <c r="K232" s="1078"/>
      <c r="L232" s="1078"/>
    </row>
    <row r="233" spans="2:12" x14ac:dyDescent="0.3">
      <c r="B233" s="1078"/>
      <c r="C233" s="1078"/>
      <c r="D233" s="1078"/>
      <c r="E233" s="1078"/>
      <c r="F233" s="1078"/>
      <c r="G233" s="1078"/>
      <c r="H233" s="1078"/>
      <c r="I233" s="1078"/>
      <c r="J233" s="1078"/>
      <c r="K233" s="1078"/>
      <c r="L233" s="1078"/>
    </row>
    <row r="234" spans="2:12" x14ac:dyDescent="0.3">
      <c r="B234" s="959"/>
      <c r="C234" s="960"/>
      <c r="D234" s="960"/>
      <c r="E234" s="960"/>
      <c r="F234" s="960"/>
      <c r="G234" s="961"/>
      <c r="H234" s="959" t="s">
        <v>691</v>
      </c>
      <c r="I234" s="960"/>
      <c r="J234" s="960"/>
      <c r="K234" s="960"/>
      <c r="L234" s="961"/>
    </row>
    <row r="235" spans="2:12" x14ac:dyDescent="0.3">
      <c r="B235" s="959"/>
      <c r="C235" s="960"/>
      <c r="D235" s="960"/>
      <c r="E235" s="960"/>
      <c r="F235" s="960"/>
      <c r="G235" s="961"/>
      <c r="H235" s="959"/>
      <c r="I235" s="960"/>
      <c r="J235" s="960"/>
      <c r="K235" s="960"/>
      <c r="L235" s="961"/>
    </row>
    <row r="236" spans="2:12" x14ac:dyDescent="0.3">
      <c r="B236" s="959"/>
      <c r="C236" s="960"/>
      <c r="D236" s="960"/>
      <c r="E236" s="960"/>
      <c r="F236" s="960"/>
      <c r="G236" s="961"/>
      <c r="H236" s="959"/>
      <c r="I236" s="960"/>
      <c r="J236" s="960"/>
      <c r="K236" s="960"/>
      <c r="L236" s="961"/>
    </row>
    <row r="237" spans="2:12" x14ac:dyDescent="0.3">
      <c r="B237" s="959"/>
      <c r="C237" s="960"/>
      <c r="D237" s="960"/>
      <c r="E237" s="960"/>
      <c r="F237" s="960"/>
      <c r="G237" s="961"/>
      <c r="H237" s="959"/>
      <c r="I237" s="960"/>
      <c r="J237" s="960"/>
      <c r="K237" s="960"/>
      <c r="L237" s="961"/>
    </row>
    <row r="238" spans="2:12" x14ac:dyDescent="0.3">
      <c r="B238" s="959"/>
      <c r="C238" s="960"/>
      <c r="D238" s="960"/>
      <c r="E238" s="960"/>
      <c r="F238" s="960"/>
      <c r="G238" s="961"/>
      <c r="H238" s="959"/>
      <c r="I238" s="960"/>
      <c r="J238" s="960"/>
      <c r="K238" s="960"/>
      <c r="L238" s="961"/>
    </row>
    <row r="239" spans="2:12" x14ac:dyDescent="0.3">
      <c r="B239" s="959"/>
      <c r="C239" s="960"/>
      <c r="D239" s="960"/>
      <c r="E239" s="960"/>
      <c r="F239" s="960"/>
      <c r="G239" s="961"/>
      <c r="H239" s="959"/>
      <c r="I239" s="960"/>
      <c r="J239" s="960"/>
      <c r="K239" s="960"/>
      <c r="L239" s="961"/>
    </row>
    <row r="240" spans="2:12" x14ac:dyDescent="0.3">
      <c r="B240" s="959"/>
      <c r="C240" s="960"/>
      <c r="D240" s="960"/>
      <c r="E240" s="960"/>
      <c r="F240" s="960"/>
      <c r="G240" s="961"/>
      <c r="H240" s="959"/>
      <c r="I240" s="960"/>
      <c r="J240" s="960"/>
      <c r="K240" s="960"/>
      <c r="L240" s="961"/>
    </row>
    <row r="241" spans="2:12" x14ac:dyDescent="0.3">
      <c r="B241" s="959"/>
      <c r="C241" s="960"/>
      <c r="D241" s="960"/>
      <c r="E241" s="960"/>
      <c r="F241" s="960"/>
      <c r="G241" s="961"/>
      <c r="H241" s="959"/>
      <c r="I241" s="960"/>
      <c r="J241" s="960"/>
      <c r="K241" s="960"/>
      <c r="L241" s="961"/>
    </row>
    <row r="242" spans="2:12" x14ac:dyDescent="0.3">
      <c r="B242" s="959"/>
      <c r="C242" s="960"/>
      <c r="D242" s="960"/>
      <c r="E242" s="960"/>
      <c r="F242" s="960"/>
      <c r="G242" s="961"/>
      <c r="H242" s="959"/>
      <c r="I242" s="960"/>
      <c r="J242" s="960"/>
      <c r="K242" s="960"/>
      <c r="L242" s="961"/>
    </row>
    <row r="243" spans="2:12" x14ac:dyDescent="0.3">
      <c r="B243" s="959"/>
      <c r="C243" s="960"/>
      <c r="D243" s="960"/>
      <c r="E243" s="960"/>
      <c r="F243" s="960"/>
      <c r="G243" s="961"/>
      <c r="H243" s="959"/>
      <c r="I243" s="960"/>
      <c r="J243" s="960"/>
      <c r="K243" s="960"/>
      <c r="L243" s="961"/>
    </row>
    <row r="244" spans="2:12" x14ac:dyDescent="0.3">
      <c r="B244" s="959"/>
      <c r="C244" s="960"/>
      <c r="D244" s="960"/>
      <c r="E244" s="960"/>
      <c r="F244" s="960"/>
      <c r="G244" s="961"/>
      <c r="H244" s="959"/>
      <c r="I244" s="960"/>
      <c r="J244" s="960"/>
      <c r="K244" s="960"/>
      <c r="L244" s="961"/>
    </row>
    <row r="245" spans="2:12" x14ac:dyDescent="0.3">
      <c r="B245" s="959"/>
      <c r="C245" s="960"/>
      <c r="D245" s="960"/>
      <c r="E245" s="960"/>
      <c r="F245" s="960"/>
      <c r="G245" s="961"/>
      <c r="H245" s="959"/>
      <c r="I245" s="960"/>
      <c r="J245" s="960"/>
      <c r="K245" s="960"/>
      <c r="L245" s="961"/>
    </row>
    <row r="246" spans="2:12" x14ac:dyDescent="0.3">
      <c r="B246" s="959"/>
      <c r="C246" s="960"/>
      <c r="D246" s="960"/>
      <c r="E246" s="960"/>
      <c r="F246" s="960"/>
      <c r="G246" s="961"/>
      <c r="H246" s="959"/>
      <c r="I246" s="960"/>
      <c r="J246" s="960"/>
      <c r="K246" s="960"/>
      <c r="L246" s="961"/>
    </row>
    <row r="247" spans="2:12" x14ac:dyDescent="0.3">
      <c r="B247" s="959"/>
      <c r="C247" s="960"/>
      <c r="D247" s="960"/>
      <c r="E247" s="960"/>
      <c r="F247" s="960"/>
      <c r="G247" s="961"/>
      <c r="H247" s="959"/>
      <c r="I247" s="960"/>
      <c r="J247" s="960"/>
      <c r="K247" s="960"/>
      <c r="L247" s="961"/>
    </row>
    <row r="248" spans="2:12" x14ac:dyDescent="0.3">
      <c r="B248" s="1077" t="s">
        <v>910</v>
      </c>
      <c r="C248" s="1078"/>
      <c r="D248" s="1078"/>
      <c r="E248" s="1078"/>
      <c r="F248" s="1078"/>
      <c r="G248" s="1078"/>
      <c r="H248" s="1077" t="s">
        <v>910</v>
      </c>
      <c r="I248" s="1078"/>
      <c r="J248" s="1078"/>
      <c r="K248" s="1078"/>
      <c r="L248" s="1078"/>
    </row>
    <row r="249" spans="2:12" ht="27" customHeight="1" x14ac:dyDescent="0.3">
      <c r="B249" s="1078"/>
      <c r="C249" s="1078"/>
      <c r="D249" s="1078"/>
      <c r="E249" s="1078"/>
      <c r="F249" s="1078"/>
      <c r="G249" s="1078"/>
      <c r="H249" s="1078"/>
      <c r="I249" s="1078"/>
      <c r="J249" s="1078"/>
      <c r="K249" s="1078"/>
      <c r="L249" s="1078"/>
    </row>
    <row r="250" spans="2:12" x14ac:dyDescent="0.3">
      <c r="B250" s="959" t="s">
        <v>690</v>
      </c>
      <c r="C250" s="960"/>
      <c r="D250" s="960"/>
      <c r="E250" s="960"/>
      <c r="F250" s="960"/>
      <c r="G250" s="961"/>
      <c r="H250" s="959" t="s">
        <v>691</v>
      </c>
      <c r="I250" s="960"/>
      <c r="J250" s="960"/>
      <c r="K250" s="960"/>
      <c r="L250" s="961"/>
    </row>
    <row r="251" spans="2:12" x14ac:dyDescent="0.3">
      <c r="B251" s="959"/>
      <c r="C251" s="960"/>
      <c r="D251" s="960"/>
      <c r="E251" s="960"/>
      <c r="F251" s="960"/>
      <c r="G251" s="961"/>
      <c r="H251" s="959"/>
      <c r="I251" s="960"/>
      <c r="J251" s="960"/>
      <c r="K251" s="960"/>
      <c r="L251" s="961"/>
    </row>
    <row r="252" spans="2:12" x14ac:dyDescent="0.3">
      <c r="B252" s="959"/>
      <c r="C252" s="960"/>
      <c r="D252" s="960"/>
      <c r="E252" s="960"/>
      <c r="F252" s="960"/>
      <c r="G252" s="961"/>
      <c r="H252" s="959"/>
      <c r="I252" s="960"/>
      <c r="J252" s="960"/>
      <c r="K252" s="960"/>
      <c r="L252" s="961"/>
    </row>
    <row r="253" spans="2:12" x14ac:dyDescent="0.3">
      <c r="B253" s="959"/>
      <c r="C253" s="960"/>
      <c r="D253" s="960"/>
      <c r="E253" s="960"/>
      <c r="F253" s="960"/>
      <c r="G253" s="961"/>
      <c r="H253" s="959"/>
      <c r="I253" s="960"/>
      <c r="J253" s="960"/>
      <c r="K253" s="960"/>
      <c r="L253" s="961"/>
    </row>
    <row r="254" spans="2:12" x14ac:dyDescent="0.3">
      <c r="B254" s="959"/>
      <c r="C254" s="960"/>
      <c r="D254" s="960"/>
      <c r="E254" s="960"/>
      <c r="F254" s="960"/>
      <c r="G254" s="961"/>
      <c r="H254" s="959"/>
      <c r="I254" s="960"/>
      <c r="J254" s="960"/>
      <c r="K254" s="960"/>
      <c r="L254" s="961"/>
    </row>
    <row r="255" spans="2:12" x14ac:dyDescent="0.3">
      <c r="B255" s="959"/>
      <c r="C255" s="960"/>
      <c r="D255" s="960"/>
      <c r="E255" s="960"/>
      <c r="F255" s="960"/>
      <c r="G255" s="961"/>
      <c r="H255" s="959"/>
      <c r="I255" s="960"/>
      <c r="J255" s="960"/>
      <c r="K255" s="960"/>
      <c r="L255" s="961"/>
    </row>
    <row r="256" spans="2:12" x14ac:dyDescent="0.3">
      <c r="B256" s="959"/>
      <c r="C256" s="960"/>
      <c r="D256" s="960"/>
      <c r="E256" s="960"/>
      <c r="F256" s="960"/>
      <c r="G256" s="961"/>
      <c r="H256" s="959"/>
      <c r="I256" s="960"/>
      <c r="J256" s="960"/>
      <c r="K256" s="960"/>
      <c r="L256" s="961"/>
    </row>
    <row r="257" spans="2:13" x14ac:dyDescent="0.3">
      <c r="B257" s="959"/>
      <c r="C257" s="960"/>
      <c r="D257" s="960"/>
      <c r="E257" s="960"/>
      <c r="F257" s="960"/>
      <c r="G257" s="961"/>
      <c r="H257" s="959"/>
      <c r="I257" s="960"/>
      <c r="J257" s="960"/>
      <c r="K257" s="960"/>
      <c r="L257" s="961"/>
    </row>
    <row r="258" spans="2:13" x14ac:dyDescent="0.3">
      <c r="B258" s="959"/>
      <c r="C258" s="960"/>
      <c r="D258" s="960"/>
      <c r="E258" s="960"/>
      <c r="F258" s="960"/>
      <c r="G258" s="961"/>
      <c r="H258" s="959"/>
      <c r="I258" s="960"/>
      <c r="J258" s="960"/>
      <c r="K258" s="960"/>
      <c r="L258" s="961"/>
    </row>
    <row r="259" spans="2:13" x14ac:dyDescent="0.3">
      <c r="B259" s="959"/>
      <c r="C259" s="960"/>
      <c r="D259" s="960"/>
      <c r="E259" s="960"/>
      <c r="F259" s="960"/>
      <c r="G259" s="961"/>
      <c r="H259" s="959"/>
      <c r="I259" s="960"/>
      <c r="J259" s="960"/>
      <c r="K259" s="960"/>
      <c r="L259" s="961"/>
    </row>
    <row r="260" spans="2:13" x14ac:dyDescent="0.3">
      <c r="B260" s="959"/>
      <c r="C260" s="960"/>
      <c r="D260" s="960"/>
      <c r="E260" s="960"/>
      <c r="F260" s="960"/>
      <c r="G260" s="961"/>
      <c r="H260" s="959"/>
      <c r="I260" s="960"/>
      <c r="J260" s="960"/>
      <c r="K260" s="960"/>
      <c r="L260" s="961"/>
    </row>
    <row r="261" spans="2:13" x14ac:dyDescent="0.3">
      <c r="B261" s="959"/>
      <c r="C261" s="960"/>
      <c r="D261" s="960"/>
      <c r="E261" s="960"/>
      <c r="F261" s="960"/>
      <c r="G261" s="961"/>
      <c r="H261" s="959"/>
      <c r="I261" s="960"/>
      <c r="J261" s="960"/>
      <c r="K261" s="960"/>
      <c r="L261" s="961"/>
    </row>
    <row r="262" spans="2:13" x14ac:dyDescent="0.3">
      <c r="B262" s="959"/>
      <c r="C262" s="960"/>
      <c r="D262" s="960"/>
      <c r="E262" s="960"/>
      <c r="F262" s="960"/>
      <c r="G262" s="961"/>
      <c r="H262" s="959"/>
      <c r="I262" s="960"/>
      <c r="J262" s="960"/>
      <c r="K262" s="960"/>
      <c r="L262" s="961"/>
    </row>
    <row r="263" spans="2:13" x14ac:dyDescent="0.3">
      <c r="B263" s="959"/>
      <c r="C263" s="960"/>
      <c r="D263" s="960"/>
      <c r="E263" s="960"/>
      <c r="F263" s="960"/>
      <c r="G263" s="961"/>
      <c r="H263" s="959"/>
      <c r="I263" s="960"/>
      <c r="J263" s="960"/>
      <c r="K263" s="960"/>
      <c r="L263" s="961"/>
    </row>
    <row r="264" spans="2:13" ht="15" customHeight="1" x14ac:dyDescent="0.3">
      <c r="B264" s="1082" t="s">
        <v>911</v>
      </c>
      <c r="C264" s="1083"/>
      <c r="D264" s="1083"/>
      <c r="E264" s="1083"/>
      <c r="F264" s="1083"/>
      <c r="G264" s="1084"/>
      <c r="H264" s="1082" t="s">
        <v>911</v>
      </c>
      <c r="I264" s="1083"/>
      <c r="J264" s="1083"/>
      <c r="K264" s="1083"/>
      <c r="L264" s="1083"/>
      <c r="M264" s="1084"/>
    </row>
    <row r="265" spans="2:13" x14ac:dyDescent="0.3">
      <c r="B265" s="1085"/>
      <c r="C265" s="1086"/>
      <c r="D265" s="1086"/>
      <c r="E265" s="1086"/>
      <c r="F265" s="1086"/>
      <c r="G265" s="1087"/>
      <c r="H265" s="1085"/>
      <c r="I265" s="1086"/>
      <c r="J265" s="1086"/>
      <c r="K265" s="1086"/>
      <c r="L265" s="1086"/>
      <c r="M265" s="1087"/>
    </row>
    <row r="266" spans="2:13" x14ac:dyDescent="0.3">
      <c r="B266" s="959" t="s">
        <v>690</v>
      </c>
      <c r="C266" s="960"/>
      <c r="D266" s="960"/>
      <c r="E266" s="960"/>
      <c r="F266" s="960"/>
      <c r="G266" s="961"/>
      <c r="H266" s="959"/>
      <c r="I266" s="960"/>
      <c r="J266" s="960"/>
      <c r="K266" s="960"/>
      <c r="L266" s="961"/>
    </row>
    <row r="267" spans="2:13" x14ac:dyDescent="0.3">
      <c r="B267" s="959"/>
      <c r="C267" s="960"/>
      <c r="D267" s="960"/>
      <c r="E267" s="960"/>
      <c r="F267" s="960"/>
      <c r="G267" s="961"/>
      <c r="H267" s="959"/>
      <c r="I267" s="960"/>
      <c r="J267" s="960"/>
      <c r="K267" s="960"/>
      <c r="L267" s="961"/>
    </row>
    <row r="268" spans="2:13" ht="14.25" customHeight="1" x14ac:dyDescent="0.3">
      <c r="B268" s="959"/>
      <c r="C268" s="960"/>
      <c r="D268" s="960"/>
      <c r="E268" s="960"/>
      <c r="F268" s="960"/>
      <c r="G268" s="961"/>
      <c r="H268" s="959"/>
      <c r="I268" s="960"/>
      <c r="J268" s="960"/>
      <c r="K268" s="960"/>
      <c r="L268" s="961"/>
    </row>
    <row r="269" spans="2:13" x14ac:dyDescent="0.3">
      <c r="B269" s="959"/>
      <c r="C269" s="960"/>
      <c r="D269" s="960"/>
      <c r="E269" s="960"/>
      <c r="F269" s="960"/>
      <c r="G269" s="961"/>
      <c r="H269" s="959"/>
      <c r="I269" s="960"/>
      <c r="J269" s="960"/>
      <c r="K269" s="960"/>
      <c r="L269" s="961"/>
    </row>
    <row r="270" spans="2:13" x14ac:dyDescent="0.3">
      <c r="B270" s="959"/>
      <c r="C270" s="960"/>
      <c r="D270" s="960"/>
      <c r="E270" s="960"/>
      <c r="F270" s="960"/>
      <c r="G270" s="961"/>
      <c r="H270" s="959"/>
      <c r="I270" s="960"/>
      <c r="J270" s="960"/>
      <c r="K270" s="960"/>
      <c r="L270" s="961"/>
    </row>
    <row r="271" spans="2:13" x14ac:dyDescent="0.3">
      <c r="B271" s="959"/>
      <c r="C271" s="960"/>
      <c r="D271" s="960"/>
      <c r="E271" s="960"/>
      <c r="F271" s="960"/>
      <c r="G271" s="961"/>
      <c r="H271" s="959"/>
      <c r="I271" s="960"/>
      <c r="J271" s="960"/>
      <c r="K271" s="960"/>
      <c r="L271" s="961"/>
    </row>
    <row r="272" spans="2:13" x14ac:dyDescent="0.3">
      <c r="B272" s="959"/>
      <c r="C272" s="960"/>
      <c r="D272" s="960"/>
      <c r="E272" s="960"/>
      <c r="F272" s="960"/>
      <c r="G272" s="961"/>
      <c r="H272" s="959"/>
      <c r="I272" s="960"/>
      <c r="J272" s="960"/>
      <c r="K272" s="960"/>
      <c r="L272" s="961"/>
    </row>
    <row r="273" spans="2:12" x14ac:dyDescent="0.3">
      <c r="B273" s="959"/>
      <c r="C273" s="960"/>
      <c r="D273" s="960"/>
      <c r="E273" s="960"/>
      <c r="F273" s="960"/>
      <c r="G273" s="961"/>
      <c r="H273" s="959"/>
      <c r="I273" s="960"/>
      <c r="J273" s="960"/>
      <c r="K273" s="960"/>
      <c r="L273" s="961"/>
    </row>
    <row r="274" spans="2:12" x14ac:dyDescent="0.3">
      <c r="B274" s="959"/>
      <c r="C274" s="960"/>
      <c r="D274" s="960"/>
      <c r="E274" s="960"/>
      <c r="F274" s="960"/>
      <c r="G274" s="961"/>
      <c r="H274" s="959"/>
      <c r="I274" s="960"/>
      <c r="J274" s="960"/>
      <c r="K274" s="960"/>
      <c r="L274" s="961"/>
    </row>
    <row r="275" spans="2:12" x14ac:dyDescent="0.3">
      <c r="B275" s="959"/>
      <c r="C275" s="960"/>
      <c r="D275" s="960"/>
      <c r="E275" s="960"/>
      <c r="F275" s="960"/>
      <c r="G275" s="961"/>
      <c r="H275" s="959"/>
      <c r="I275" s="960"/>
      <c r="J275" s="960"/>
      <c r="K275" s="960"/>
      <c r="L275" s="961"/>
    </row>
    <row r="276" spans="2:12" x14ac:dyDescent="0.3">
      <c r="B276" s="959"/>
      <c r="C276" s="960"/>
      <c r="D276" s="960"/>
      <c r="E276" s="960"/>
      <c r="F276" s="960"/>
      <c r="G276" s="961"/>
      <c r="H276" s="959"/>
      <c r="I276" s="960"/>
      <c r="J276" s="960"/>
      <c r="K276" s="960"/>
      <c r="L276" s="961"/>
    </row>
    <row r="277" spans="2:12" x14ac:dyDescent="0.3">
      <c r="B277" s="959"/>
      <c r="C277" s="960"/>
      <c r="D277" s="960"/>
      <c r="E277" s="960"/>
      <c r="F277" s="960"/>
      <c r="G277" s="961"/>
      <c r="H277" s="959"/>
      <c r="I277" s="960"/>
      <c r="J277" s="960"/>
      <c r="K277" s="960"/>
      <c r="L277" s="961"/>
    </row>
    <row r="278" spans="2:12" x14ac:dyDescent="0.3">
      <c r="B278" s="959"/>
      <c r="C278" s="960"/>
      <c r="D278" s="960"/>
      <c r="E278" s="960"/>
      <c r="F278" s="960"/>
      <c r="G278" s="961"/>
      <c r="H278" s="959"/>
      <c r="I278" s="960"/>
      <c r="J278" s="960"/>
      <c r="K278" s="960"/>
      <c r="L278" s="961"/>
    </row>
    <row r="279" spans="2:12" x14ac:dyDescent="0.3">
      <c r="B279" s="959"/>
      <c r="C279" s="960"/>
      <c r="D279" s="960"/>
      <c r="E279" s="960"/>
      <c r="F279" s="960"/>
      <c r="G279" s="961"/>
      <c r="H279" s="959"/>
      <c r="I279" s="960"/>
      <c r="J279" s="960"/>
      <c r="K279" s="960"/>
      <c r="L279" s="961"/>
    </row>
    <row r="280" spans="2:12" x14ac:dyDescent="0.3">
      <c r="B280" s="1077" t="s">
        <v>870</v>
      </c>
      <c r="C280" s="1078"/>
      <c r="D280" s="1078"/>
      <c r="E280" s="1078"/>
      <c r="F280" s="1078"/>
      <c r="G280" s="1078"/>
      <c r="H280" s="1077" t="s">
        <v>870</v>
      </c>
      <c r="I280" s="1078"/>
      <c r="J280" s="1078"/>
      <c r="K280" s="1078"/>
      <c r="L280" s="1078"/>
    </row>
    <row r="281" spans="2:12" x14ac:dyDescent="0.3">
      <c r="B281" s="1078"/>
      <c r="C281" s="1078"/>
      <c r="D281" s="1078"/>
      <c r="E281" s="1078"/>
      <c r="F281" s="1078"/>
      <c r="G281" s="1078"/>
      <c r="H281" s="1078"/>
      <c r="I281" s="1078"/>
      <c r="J281" s="1078"/>
      <c r="K281" s="1078"/>
      <c r="L281" s="1078"/>
    </row>
    <row r="282" spans="2:12" x14ac:dyDescent="0.3">
      <c r="B282" s="959" t="s">
        <v>690</v>
      </c>
      <c r="C282" s="960"/>
      <c r="D282" s="960"/>
      <c r="E282" s="960"/>
      <c r="F282" s="960"/>
      <c r="G282" s="961"/>
      <c r="H282" s="959" t="s">
        <v>691</v>
      </c>
      <c r="I282" s="960"/>
      <c r="J282" s="960"/>
      <c r="K282" s="960"/>
      <c r="L282" s="961"/>
    </row>
    <row r="283" spans="2:12" x14ac:dyDescent="0.3">
      <c r="B283" s="959"/>
      <c r="C283" s="960"/>
      <c r="D283" s="960"/>
      <c r="E283" s="960"/>
      <c r="F283" s="960"/>
      <c r="G283" s="961"/>
      <c r="H283" s="959"/>
      <c r="I283" s="960"/>
      <c r="J283" s="960"/>
      <c r="K283" s="960"/>
      <c r="L283" s="961"/>
    </row>
    <row r="284" spans="2:12" x14ac:dyDescent="0.3">
      <c r="B284" s="959"/>
      <c r="C284" s="960"/>
      <c r="D284" s="960"/>
      <c r="E284" s="960"/>
      <c r="F284" s="960"/>
      <c r="G284" s="961"/>
      <c r="H284" s="959"/>
      <c r="I284" s="960"/>
      <c r="J284" s="960"/>
      <c r="K284" s="960"/>
      <c r="L284" s="961"/>
    </row>
    <row r="285" spans="2:12" x14ac:dyDescent="0.3">
      <c r="B285" s="959"/>
      <c r="C285" s="960"/>
      <c r="D285" s="960"/>
      <c r="E285" s="960"/>
      <c r="F285" s="960"/>
      <c r="G285" s="961"/>
      <c r="H285" s="959"/>
      <c r="I285" s="960"/>
      <c r="J285" s="960"/>
      <c r="K285" s="960"/>
      <c r="L285" s="961"/>
    </row>
    <row r="286" spans="2:12" x14ac:dyDescent="0.3">
      <c r="B286" s="959"/>
      <c r="C286" s="960"/>
      <c r="D286" s="960"/>
      <c r="E286" s="960"/>
      <c r="F286" s="960"/>
      <c r="G286" s="961"/>
      <c r="H286" s="959"/>
      <c r="I286" s="960"/>
      <c r="J286" s="960"/>
      <c r="K286" s="960"/>
      <c r="L286" s="961"/>
    </row>
    <row r="287" spans="2:12" x14ac:dyDescent="0.3">
      <c r="B287" s="959"/>
      <c r="C287" s="960"/>
      <c r="D287" s="960"/>
      <c r="E287" s="960"/>
      <c r="F287" s="960"/>
      <c r="G287" s="961"/>
      <c r="H287" s="959"/>
      <c r="I287" s="960"/>
      <c r="J287" s="960"/>
      <c r="K287" s="960"/>
      <c r="L287" s="961"/>
    </row>
    <row r="288" spans="2:12" x14ac:dyDescent="0.3">
      <c r="B288" s="959"/>
      <c r="C288" s="960"/>
      <c r="D288" s="960"/>
      <c r="E288" s="960"/>
      <c r="F288" s="960"/>
      <c r="G288" s="961"/>
      <c r="H288" s="959"/>
      <c r="I288" s="960"/>
      <c r="J288" s="960"/>
      <c r="K288" s="960"/>
      <c r="L288" s="961"/>
    </row>
    <row r="289" spans="2:12" x14ac:dyDescent="0.3">
      <c r="B289" s="959"/>
      <c r="C289" s="960"/>
      <c r="D289" s="960"/>
      <c r="E289" s="960"/>
      <c r="F289" s="960"/>
      <c r="G289" s="961"/>
      <c r="H289" s="959"/>
      <c r="I289" s="960"/>
      <c r="J289" s="960"/>
      <c r="K289" s="960"/>
      <c r="L289" s="961"/>
    </row>
    <row r="290" spans="2:12" x14ac:dyDescent="0.3">
      <c r="B290" s="959"/>
      <c r="C290" s="960"/>
      <c r="D290" s="960"/>
      <c r="E290" s="960"/>
      <c r="F290" s="960"/>
      <c r="G290" s="961"/>
      <c r="H290" s="959"/>
      <c r="I290" s="960"/>
      <c r="J290" s="960"/>
      <c r="K290" s="960"/>
      <c r="L290" s="961"/>
    </row>
    <row r="291" spans="2:12" x14ac:dyDescent="0.3">
      <c r="B291" s="959"/>
      <c r="C291" s="960"/>
      <c r="D291" s="960"/>
      <c r="E291" s="960"/>
      <c r="F291" s="960"/>
      <c r="G291" s="961"/>
      <c r="H291" s="959"/>
      <c r="I291" s="960"/>
      <c r="J291" s="960"/>
      <c r="K291" s="960"/>
      <c r="L291" s="961"/>
    </row>
    <row r="292" spans="2:12" x14ac:dyDescent="0.3">
      <c r="B292" s="959"/>
      <c r="C292" s="960"/>
      <c r="D292" s="960"/>
      <c r="E292" s="960"/>
      <c r="F292" s="960"/>
      <c r="G292" s="961"/>
      <c r="H292" s="959"/>
      <c r="I292" s="960"/>
      <c r="J292" s="960"/>
      <c r="K292" s="960"/>
      <c r="L292" s="961"/>
    </row>
    <row r="293" spans="2:12" x14ac:dyDescent="0.3">
      <c r="B293" s="959"/>
      <c r="C293" s="960"/>
      <c r="D293" s="960"/>
      <c r="E293" s="960"/>
      <c r="F293" s="960"/>
      <c r="G293" s="961"/>
      <c r="H293" s="959"/>
      <c r="I293" s="960"/>
      <c r="J293" s="960"/>
      <c r="K293" s="960"/>
      <c r="L293" s="961"/>
    </row>
    <row r="294" spans="2:12" x14ac:dyDescent="0.3">
      <c r="B294" s="959"/>
      <c r="C294" s="960"/>
      <c r="D294" s="960"/>
      <c r="E294" s="960"/>
      <c r="F294" s="960"/>
      <c r="G294" s="961"/>
      <c r="H294" s="959"/>
      <c r="I294" s="960"/>
      <c r="J294" s="960"/>
      <c r="K294" s="960"/>
      <c r="L294" s="961"/>
    </row>
    <row r="295" spans="2:12" x14ac:dyDescent="0.3">
      <c r="B295" s="959"/>
      <c r="C295" s="960"/>
      <c r="D295" s="960"/>
      <c r="E295" s="960"/>
      <c r="F295" s="960"/>
      <c r="G295" s="961"/>
      <c r="H295" s="959"/>
      <c r="I295" s="960"/>
      <c r="J295" s="960"/>
      <c r="K295" s="960"/>
      <c r="L295" s="961"/>
    </row>
    <row r="296" spans="2:12" x14ac:dyDescent="0.3">
      <c r="B296" s="1077" t="s">
        <v>747</v>
      </c>
      <c r="C296" s="1078"/>
      <c r="D296" s="1078"/>
      <c r="E296" s="1078"/>
      <c r="F296" s="1078"/>
      <c r="G296" s="1078"/>
      <c r="H296" s="1077" t="s">
        <v>912</v>
      </c>
      <c r="I296" s="1078"/>
      <c r="J296" s="1078"/>
      <c r="K296" s="1078"/>
      <c r="L296" s="1078"/>
    </row>
    <row r="297" spans="2:12" x14ac:dyDescent="0.3">
      <c r="B297" s="1078"/>
      <c r="C297" s="1078"/>
      <c r="D297" s="1078"/>
      <c r="E297" s="1078"/>
      <c r="F297" s="1078"/>
      <c r="G297" s="1078"/>
      <c r="H297" s="1078"/>
      <c r="I297" s="1078"/>
      <c r="J297" s="1078"/>
      <c r="K297" s="1078"/>
      <c r="L297" s="1078"/>
    </row>
    <row r="298" spans="2:12" x14ac:dyDescent="0.3">
      <c r="B298" s="959" t="s">
        <v>690</v>
      </c>
      <c r="C298" s="960"/>
      <c r="D298" s="960"/>
      <c r="E298" s="960"/>
      <c r="F298" s="960"/>
      <c r="G298" s="961"/>
      <c r="H298" s="959" t="s">
        <v>691</v>
      </c>
      <c r="I298" s="960"/>
      <c r="J298" s="960"/>
      <c r="K298" s="960"/>
      <c r="L298" s="961"/>
    </row>
    <row r="299" spans="2:12" x14ac:dyDescent="0.3">
      <c r="B299" s="959"/>
      <c r="C299" s="960"/>
      <c r="D299" s="960"/>
      <c r="E299" s="960"/>
      <c r="F299" s="960"/>
      <c r="G299" s="961"/>
      <c r="H299" s="959"/>
      <c r="I299" s="960"/>
      <c r="J299" s="960"/>
      <c r="K299" s="960"/>
      <c r="L299" s="961"/>
    </row>
    <row r="300" spans="2:12" x14ac:dyDescent="0.3">
      <c r="B300" s="959"/>
      <c r="C300" s="960"/>
      <c r="D300" s="960"/>
      <c r="E300" s="960"/>
      <c r="F300" s="960"/>
      <c r="G300" s="961"/>
      <c r="H300" s="959"/>
      <c r="I300" s="960"/>
      <c r="J300" s="960"/>
      <c r="K300" s="960"/>
      <c r="L300" s="961"/>
    </row>
    <row r="301" spans="2:12" x14ac:dyDescent="0.3">
      <c r="B301" s="959"/>
      <c r="C301" s="960"/>
      <c r="D301" s="960"/>
      <c r="E301" s="960"/>
      <c r="F301" s="960"/>
      <c r="G301" s="961"/>
      <c r="H301" s="959"/>
      <c r="I301" s="960"/>
      <c r="J301" s="960"/>
      <c r="K301" s="960"/>
      <c r="L301" s="961"/>
    </row>
    <row r="302" spans="2:12" x14ac:dyDescent="0.3">
      <c r="B302" s="959"/>
      <c r="C302" s="960"/>
      <c r="D302" s="960"/>
      <c r="E302" s="960"/>
      <c r="F302" s="960"/>
      <c r="G302" s="961"/>
      <c r="H302" s="959"/>
      <c r="I302" s="960"/>
      <c r="J302" s="960"/>
      <c r="K302" s="960"/>
      <c r="L302" s="961"/>
    </row>
    <row r="303" spans="2:12" x14ac:dyDescent="0.3">
      <c r="B303" s="959"/>
      <c r="C303" s="960"/>
      <c r="D303" s="960"/>
      <c r="E303" s="960"/>
      <c r="F303" s="960"/>
      <c r="G303" s="961"/>
      <c r="H303" s="959"/>
      <c r="I303" s="960"/>
      <c r="J303" s="960"/>
      <c r="K303" s="960"/>
      <c r="L303" s="961"/>
    </row>
    <row r="304" spans="2:12" x14ac:dyDescent="0.3">
      <c r="B304" s="959"/>
      <c r="C304" s="960"/>
      <c r="D304" s="960"/>
      <c r="E304" s="960"/>
      <c r="F304" s="960"/>
      <c r="G304" s="961"/>
      <c r="H304" s="959"/>
      <c r="I304" s="960"/>
      <c r="J304" s="960"/>
      <c r="K304" s="960"/>
      <c r="L304" s="961"/>
    </row>
    <row r="305" spans="2:12" x14ac:dyDescent="0.3">
      <c r="B305" s="959"/>
      <c r="C305" s="960"/>
      <c r="D305" s="960"/>
      <c r="E305" s="960"/>
      <c r="F305" s="960"/>
      <c r="G305" s="961"/>
      <c r="H305" s="959"/>
      <c r="I305" s="960"/>
      <c r="J305" s="960"/>
      <c r="K305" s="960"/>
      <c r="L305" s="961"/>
    </row>
    <row r="306" spans="2:12" x14ac:dyDescent="0.3">
      <c r="B306" s="959"/>
      <c r="C306" s="960"/>
      <c r="D306" s="960"/>
      <c r="E306" s="960"/>
      <c r="F306" s="960"/>
      <c r="G306" s="961"/>
      <c r="H306" s="959"/>
      <c r="I306" s="960"/>
      <c r="J306" s="960"/>
      <c r="K306" s="960"/>
      <c r="L306" s="961"/>
    </row>
    <row r="307" spans="2:12" x14ac:dyDescent="0.3">
      <c r="B307" s="959"/>
      <c r="C307" s="960"/>
      <c r="D307" s="960"/>
      <c r="E307" s="960"/>
      <c r="F307" s="960"/>
      <c r="G307" s="961"/>
      <c r="H307" s="959"/>
      <c r="I307" s="960"/>
      <c r="J307" s="960"/>
      <c r="K307" s="960"/>
      <c r="L307" s="961"/>
    </row>
    <row r="308" spans="2:12" x14ac:dyDescent="0.3">
      <c r="B308" s="959"/>
      <c r="C308" s="960"/>
      <c r="D308" s="960"/>
      <c r="E308" s="960"/>
      <c r="F308" s="960"/>
      <c r="G308" s="961"/>
      <c r="H308" s="959"/>
      <c r="I308" s="960"/>
      <c r="J308" s="960"/>
      <c r="K308" s="960"/>
      <c r="L308" s="961"/>
    </row>
    <row r="309" spans="2:12" x14ac:dyDescent="0.3">
      <c r="B309" s="959"/>
      <c r="C309" s="960"/>
      <c r="D309" s="960"/>
      <c r="E309" s="960"/>
      <c r="F309" s="960"/>
      <c r="G309" s="961"/>
      <c r="H309" s="959"/>
      <c r="I309" s="960"/>
      <c r="J309" s="960"/>
      <c r="K309" s="960"/>
      <c r="L309" s="961"/>
    </row>
    <row r="310" spans="2:12" x14ac:dyDescent="0.3">
      <c r="B310" s="959"/>
      <c r="C310" s="960"/>
      <c r="D310" s="960"/>
      <c r="E310" s="960"/>
      <c r="F310" s="960"/>
      <c r="G310" s="961"/>
      <c r="H310" s="959"/>
      <c r="I310" s="960"/>
      <c r="J310" s="960"/>
      <c r="K310" s="960"/>
      <c r="L310" s="961"/>
    </row>
    <row r="311" spans="2:12" x14ac:dyDescent="0.3">
      <c r="B311" s="959"/>
      <c r="C311" s="960"/>
      <c r="D311" s="960"/>
      <c r="E311" s="960"/>
      <c r="F311" s="960"/>
      <c r="G311" s="961"/>
      <c r="H311" s="959"/>
      <c r="I311" s="960"/>
      <c r="J311" s="960"/>
      <c r="K311" s="960"/>
      <c r="L311" s="961"/>
    </row>
    <row r="312" spans="2:12" ht="15" customHeight="1" x14ac:dyDescent="0.3">
      <c r="B312" s="1082" t="s">
        <v>849</v>
      </c>
      <c r="C312" s="1083"/>
      <c r="D312" s="1083"/>
      <c r="E312" s="1083"/>
      <c r="F312" s="1083"/>
      <c r="G312" s="1084"/>
      <c r="H312" s="1077" t="s">
        <v>849</v>
      </c>
      <c r="I312" s="1078"/>
      <c r="J312" s="1078"/>
      <c r="K312" s="1078"/>
      <c r="L312" s="1078"/>
    </row>
    <row r="313" spans="2:12" x14ac:dyDescent="0.3">
      <c r="B313" s="1085"/>
      <c r="C313" s="1086"/>
      <c r="D313" s="1086"/>
      <c r="E313" s="1086"/>
      <c r="F313" s="1086"/>
      <c r="G313" s="1087"/>
      <c r="H313" s="1078"/>
      <c r="I313" s="1078"/>
      <c r="J313" s="1078"/>
      <c r="K313" s="1078"/>
      <c r="L313" s="1078"/>
    </row>
    <row r="314" spans="2:12" x14ac:dyDescent="0.3">
      <c r="B314" s="959" t="s">
        <v>690</v>
      </c>
      <c r="C314" s="960"/>
      <c r="D314" s="960"/>
      <c r="E314" s="960"/>
      <c r="F314" s="960"/>
      <c r="G314" s="961"/>
      <c r="H314" s="959" t="s">
        <v>691</v>
      </c>
      <c r="I314" s="960"/>
      <c r="J314" s="960"/>
      <c r="K314" s="960"/>
      <c r="L314" s="961"/>
    </row>
    <row r="315" spans="2:12" x14ac:dyDescent="0.3">
      <c r="B315" s="959"/>
      <c r="C315" s="960"/>
      <c r="D315" s="960"/>
      <c r="E315" s="960"/>
      <c r="F315" s="960"/>
      <c r="G315" s="961"/>
      <c r="H315" s="959"/>
      <c r="I315" s="960"/>
      <c r="J315" s="960"/>
      <c r="K315" s="960"/>
      <c r="L315" s="961"/>
    </row>
    <row r="316" spans="2:12" x14ac:dyDescent="0.3">
      <c r="B316" s="959"/>
      <c r="C316" s="960"/>
      <c r="D316" s="960"/>
      <c r="E316" s="960"/>
      <c r="F316" s="960"/>
      <c r="G316" s="961"/>
      <c r="H316" s="959"/>
      <c r="I316" s="960"/>
      <c r="J316" s="960"/>
      <c r="K316" s="960"/>
      <c r="L316" s="961"/>
    </row>
    <row r="317" spans="2:12" x14ac:dyDescent="0.3">
      <c r="B317" s="959"/>
      <c r="C317" s="960"/>
      <c r="D317" s="960"/>
      <c r="E317" s="960"/>
      <c r="F317" s="960"/>
      <c r="G317" s="961"/>
      <c r="H317" s="959"/>
      <c r="I317" s="960"/>
      <c r="J317" s="960"/>
      <c r="K317" s="960"/>
      <c r="L317" s="961"/>
    </row>
    <row r="318" spans="2:12" x14ac:dyDescent="0.3">
      <c r="B318" s="959"/>
      <c r="C318" s="960"/>
      <c r="D318" s="960"/>
      <c r="E318" s="960"/>
      <c r="F318" s="960"/>
      <c r="G318" s="961"/>
      <c r="H318" s="959"/>
      <c r="I318" s="960"/>
      <c r="J318" s="960"/>
      <c r="K318" s="960"/>
      <c r="L318" s="961"/>
    </row>
    <row r="319" spans="2:12" x14ac:dyDescent="0.3">
      <c r="B319" s="959"/>
      <c r="C319" s="960"/>
      <c r="D319" s="960"/>
      <c r="E319" s="960"/>
      <c r="F319" s="960"/>
      <c r="G319" s="961"/>
      <c r="H319" s="959"/>
      <c r="I319" s="960"/>
      <c r="J319" s="960"/>
      <c r="K319" s="960"/>
      <c r="L319" s="961"/>
    </row>
    <row r="320" spans="2:12" x14ac:dyDescent="0.3">
      <c r="B320" s="959"/>
      <c r="C320" s="960"/>
      <c r="D320" s="960"/>
      <c r="E320" s="960"/>
      <c r="F320" s="960"/>
      <c r="G320" s="961"/>
      <c r="H320" s="959"/>
      <c r="I320" s="960"/>
      <c r="J320" s="960"/>
      <c r="K320" s="960"/>
      <c r="L320" s="961"/>
    </row>
    <row r="321" spans="2:12" x14ac:dyDescent="0.3">
      <c r="B321" s="959"/>
      <c r="C321" s="960"/>
      <c r="D321" s="960"/>
      <c r="E321" s="960"/>
      <c r="F321" s="960"/>
      <c r="G321" s="961"/>
      <c r="H321" s="959"/>
      <c r="I321" s="960"/>
      <c r="J321" s="960"/>
      <c r="K321" s="960"/>
      <c r="L321" s="961"/>
    </row>
    <row r="322" spans="2:12" x14ac:dyDescent="0.3">
      <c r="B322" s="959"/>
      <c r="C322" s="960"/>
      <c r="D322" s="960"/>
      <c r="E322" s="960"/>
      <c r="F322" s="960"/>
      <c r="G322" s="961"/>
      <c r="H322" s="959"/>
      <c r="I322" s="960"/>
      <c r="J322" s="960"/>
      <c r="K322" s="960"/>
      <c r="L322" s="961"/>
    </row>
    <row r="323" spans="2:12" x14ac:dyDescent="0.3">
      <c r="B323" s="959"/>
      <c r="C323" s="960"/>
      <c r="D323" s="960"/>
      <c r="E323" s="960"/>
      <c r="F323" s="960"/>
      <c r="G323" s="961"/>
      <c r="H323" s="959"/>
      <c r="I323" s="960"/>
      <c r="J323" s="960"/>
      <c r="K323" s="960"/>
      <c r="L323" s="961"/>
    </row>
    <row r="324" spans="2:12" x14ac:dyDescent="0.3">
      <c r="B324" s="959"/>
      <c r="C324" s="960"/>
      <c r="D324" s="960"/>
      <c r="E324" s="960"/>
      <c r="F324" s="960"/>
      <c r="G324" s="961"/>
      <c r="H324" s="959"/>
      <c r="I324" s="960"/>
      <c r="J324" s="960"/>
      <c r="K324" s="960"/>
      <c r="L324" s="961"/>
    </row>
    <row r="325" spans="2:12" x14ac:dyDescent="0.3">
      <c r="B325" s="959"/>
      <c r="C325" s="960"/>
      <c r="D325" s="960"/>
      <c r="E325" s="960"/>
      <c r="F325" s="960"/>
      <c r="G325" s="961"/>
      <c r="H325" s="959"/>
      <c r="I325" s="960"/>
      <c r="J325" s="960"/>
      <c r="K325" s="960"/>
      <c r="L325" s="961"/>
    </row>
    <row r="326" spans="2:12" x14ac:dyDescent="0.3">
      <c r="B326" s="959"/>
      <c r="C326" s="960"/>
      <c r="D326" s="960"/>
      <c r="E326" s="960"/>
      <c r="F326" s="960"/>
      <c r="G326" s="961"/>
      <c r="H326" s="959"/>
      <c r="I326" s="960"/>
      <c r="J326" s="960"/>
      <c r="K326" s="960"/>
      <c r="L326" s="961"/>
    </row>
    <row r="327" spans="2:12" x14ac:dyDescent="0.3">
      <c r="B327" s="959"/>
      <c r="C327" s="960"/>
      <c r="D327" s="960"/>
      <c r="E327" s="960"/>
      <c r="F327" s="960"/>
      <c r="G327" s="961"/>
      <c r="H327" s="959"/>
      <c r="I327" s="960"/>
      <c r="J327" s="960"/>
      <c r="K327" s="960"/>
      <c r="L327" s="961"/>
    </row>
    <row r="328" spans="2:12" x14ac:dyDescent="0.3">
      <c r="B328" s="1077" t="s">
        <v>735</v>
      </c>
      <c r="C328" s="1078"/>
      <c r="D328" s="1078"/>
      <c r="E328" s="1078"/>
      <c r="F328" s="1078"/>
      <c r="G328" s="1078"/>
      <c r="H328" s="1077" t="s">
        <v>735</v>
      </c>
      <c r="I328" s="1078"/>
      <c r="J328" s="1078"/>
      <c r="K328" s="1078"/>
      <c r="L328" s="1078"/>
    </row>
    <row r="329" spans="2:12" x14ac:dyDescent="0.3">
      <c r="B329" s="1078"/>
      <c r="C329" s="1078"/>
      <c r="D329" s="1078"/>
      <c r="E329" s="1078"/>
      <c r="F329" s="1078"/>
      <c r="G329" s="1078"/>
      <c r="H329" s="1078"/>
      <c r="I329" s="1078"/>
      <c r="J329" s="1078"/>
      <c r="K329" s="1078"/>
      <c r="L329" s="1078"/>
    </row>
    <row r="330" spans="2:12" x14ac:dyDescent="0.3">
      <c r="B330" s="959" t="s">
        <v>690</v>
      </c>
      <c r="C330" s="960"/>
      <c r="D330" s="960"/>
      <c r="E330" s="960"/>
      <c r="F330" s="960"/>
      <c r="G330" s="961"/>
      <c r="H330" s="959" t="s">
        <v>691</v>
      </c>
      <c r="I330" s="960"/>
      <c r="J330" s="960"/>
      <c r="K330" s="960"/>
      <c r="L330" s="961"/>
    </row>
    <row r="331" spans="2:12" x14ac:dyDescent="0.3">
      <c r="B331" s="959"/>
      <c r="C331" s="960"/>
      <c r="D331" s="960"/>
      <c r="E331" s="960"/>
      <c r="F331" s="960"/>
      <c r="G331" s="961"/>
      <c r="H331" s="959"/>
      <c r="I331" s="960"/>
      <c r="J331" s="960"/>
      <c r="K331" s="960"/>
      <c r="L331" s="961"/>
    </row>
    <row r="332" spans="2:12" x14ac:dyDescent="0.3">
      <c r="B332" s="959"/>
      <c r="C332" s="960"/>
      <c r="D332" s="960"/>
      <c r="E332" s="960"/>
      <c r="F332" s="960"/>
      <c r="G332" s="961"/>
      <c r="H332" s="959"/>
      <c r="I332" s="960"/>
      <c r="J332" s="960"/>
      <c r="K332" s="960"/>
      <c r="L332" s="961"/>
    </row>
    <row r="333" spans="2:12" x14ac:dyDescent="0.3">
      <c r="B333" s="959"/>
      <c r="C333" s="960"/>
      <c r="D333" s="960"/>
      <c r="E333" s="960"/>
      <c r="F333" s="960"/>
      <c r="G333" s="961"/>
      <c r="H333" s="959"/>
      <c r="I333" s="960"/>
      <c r="J333" s="960"/>
      <c r="K333" s="960"/>
      <c r="L333" s="961"/>
    </row>
    <row r="334" spans="2:12" x14ac:dyDescent="0.3">
      <c r="B334" s="959"/>
      <c r="C334" s="960"/>
      <c r="D334" s="960"/>
      <c r="E334" s="960"/>
      <c r="F334" s="960"/>
      <c r="G334" s="961"/>
      <c r="H334" s="959"/>
      <c r="I334" s="960"/>
      <c r="J334" s="960"/>
      <c r="K334" s="960"/>
      <c r="L334" s="961"/>
    </row>
    <row r="335" spans="2:12" x14ac:dyDescent="0.3">
      <c r="B335" s="959"/>
      <c r="C335" s="960"/>
      <c r="D335" s="960"/>
      <c r="E335" s="960"/>
      <c r="F335" s="960"/>
      <c r="G335" s="961"/>
      <c r="H335" s="959"/>
      <c r="I335" s="960"/>
      <c r="J335" s="960"/>
      <c r="K335" s="960"/>
      <c r="L335" s="961"/>
    </row>
    <row r="336" spans="2:12" x14ac:dyDescent="0.3">
      <c r="B336" s="959"/>
      <c r="C336" s="960"/>
      <c r="D336" s="960"/>
      <c r="E336" s="960"/>
      <c r="F336" s="960"/>
      <c r="G336" s="961"/>
      <c r="H336" s="959"/>
      <c r="I336" s="960"/>
      <c r="J336" s="960"/>
      <c r="K336" s="960"/>
      <c r="L336" s="961"/>
    </row>
    <row r="337" spans="2:12" x14ac:dyDescent="0.3">
      <c r="B337" s="959"/>
      <c r="C337" s="960"/>
      <c r="D337" s="960"/>
      <c r="E337" s="960"/>
      <c r="F337" s="960"/>
      <c r="G337" s="961"/>
      <c r="H337" s="959"/>
      <c r="I337" s="960"/>
      <c r="J337" s="960"/>
      <c r="K337" s="960"/>
      <c r="L337" s="961"/>
    </row>
    <row r="338" spans="2:12" x14ac:dyDescent="0.3">
      <c r="B338" s="959"/>
      <c r="C338" s="960"/>
      <c r="D338" s="960"/>
      <c r="E338" s="960"/>
      <c r="F338" s="960"/>
      <c r="G338" s="961"/>
      <c r="H338" s="959"/>
      <c r="I338" s="960"/>
      <c r="J338" s="960"/>
      <c r="K338" s="960"/>
      <c r="L338" s="961"/>
    </row>
    <row r="339" spans="2:12" x14ac:dyDescent="0.3">
      <c r="B339" s="959"/>
      <c r="C339" s="960"/>
      <c r="D339" s="960"/>
      <c r="E339" s="960"/>
      <c r="F339" s="960"/>
      <c r="G339" s="961"/>
      <c r="H339" s="959"/>
      <c r="I339" s="960"/>
      <c r="J339" s="960"/>
      <c r="K339" s="960"/>
      <c r="L339" s="961"/>
    </row>
    <row r="340" spans="2:12" x14ac:dyDescent="0.3">
      <c r="B340" s="959"/>
      <c r="C340" s="960"/>
      <c r="D340" s="960"/>
      <c r="E340" s="960"/>
      <c r="F340" s="960"/>
      <c r="G340" s="961"/>
      <c r="H340" s="959"/>
      <c r="I340" s="960"/>
      <c r="J340" s="960"/>
      <c r="K340" s="960"/>
      <c r="L340" s="961"/>
    </row>
    <row r="341" spans="2:12" x14ac:dyDescent="0.3">
      <c r="B341" s="959"/>
      <c r="C341" s="960"/>
      <c r="D341" s="960"/>
      <c r="E341" s="960"/>
      <c r="F341" s="960"/>
      <c r="G341" s="961"/>
      <c r="H341" s="959"/>
      <c r="I341" s="960"/>
      <c r="J341" s="960"/>
      <c r="K341" s="960"/>
      <c r="L341" s="961"/>
    </row>
    <row r="342" spans="2:12" x14ac:dyDescent="0.3">
      <c r="B342" s="959"/>
      <c r="C342" s="960"/>
      <c r="D342" s="960"/>
      <c r="E342" s="960"/>
      <c r="F342" s="960"/>
      <c r="G342" s="961"/>
      <c r="H342" s="959"/>
      <c r="I342" s="960"/>
      <c r="J342" s="960"/>
      <c r="K342" s="960"/>
      <c r="L342" s="961"/>
    </row>
    <row r="343" spans="2:12" x14ac:dyDescent="0.3">
      <c r="B343" s="959"/>
      <c r="C343" s="960"/>
      <c r="D343" s="960"/>
      <c r="E343" s="960"/>
      <c r="F343" s="960"/>
      <c r="G343" s="961"/>
      <c r="H343" s="959"/>
      <c r="I343" s="960"/>
      <c r="J343" s="960"/>
      <c r="K343" s="960"/>
      <c r="L343" s="961"/>
    </row>
    <row r="344" spans="2:12" ht="15" customHeight="1" x14ac:dyDescent="0.3">
      <c r="B344" s="1082" t="s">
        <v>871</v>
      </c>
      <c r="C344" s="1083"/>
      <c r="D344" s="1083"/>
      <c r="E344" s="1083"/>
      <c r="F344" s="1083"/>
      <c r="G344" s="1084"/>
      <c r="H344" s="1077" t="s">
        <v>871</v>
      </c>
      <c r="I344" s="1078"/>
      <c r="J344" s="1078"/>
      <c r="K344" s="1078"/>
      <c r="L344" s="1078"/>
    </row>
    <row r="345" spans="2:12" x14ac:dyDescent="0.3">
      <c r="B345" s="1085"/>
      <c r="C345" s="1086"/>
      <c r="D345" s="1086"/>
      <c r="E345" s="1086"/>
      <c r="F345" s="1086"/>
      <c r="G345" s="1087"/>
      <c r="H345" s="1078"/>
      <c r="I345" s="1078"/>
      <c r="J345" s="1078"/>
      <c r="K345" s="1078"/>
      <c r="L345" s="1078"/>
    </row>
    <row r="346" spans="2:12" x14ac:dyDescent="0.3">
      <c r="B346" s="959" t="s">
        <v>690</v>
      </c>
      <c r="C346" s="960"/>
      <c r="D346" s="960"/>
      <c r="E346" s="960"/>
      <c r="F346" s="960"/>
      <c r="G346" s="961"/>
      <c r="H346" s="959"/>
      <c r="I346" s="960"/>
      <c r="J346" s="960"/>
      <c r="K346" s="960"/>
      <c r="L346" s="961"/>
    </row>
    <row r="347" spans="2:12" x14ac:dyDescent="0.3">
      <c r="B347" s="959"/>
      <c r="C347" s="960"/>
      <c r="D347" s="960"/>
      <c r="E347" s="960"/>
      <c r="F347" s="960"/>
      <c r="G347" s="961"/>
      <c r="H347" s="959"/>
      <c r="I347" s="960"/>
      <c r="J347" s="960"/>
      <c r="K347" s="960"/>
      <c r="L347" s="961"/>
    </row>
    <row r="348" spans="2:12" x14ac:dyDescent="0.3">
      <c r="B348" s="959"/>
      <c r="C348" s="960"/>
      <c r="D348" s="960"/>
      <c r="E348" s="960"/>
      <c r="F348" s="960"/>
      <c r="G348" s="961"/>
      <c r="H348" s="959"/>
      <c r="I348" s="960"/>
      <c r="J348" s="960"/>
      <c r="K348" s="960"/>
      <c r="L348" s="961"/>
    </row>
    <row r="349" spans="2:12" x14ac:dyDescent="0.3">
      <c r="B349" s="959"/>
      <c r="C349" s="960"/>
      <c r="D349" s="960"/>
      <c r="E349" s="960"/>
      <c r="F349" s="960"/>
      <c r="G349" s="961"/>
      <c r="H349" s="959"/>
      <c r="I349" s="960"/>
      <c r="J349" s="960"/>
      <c r="K349" s="960"/>
      <c r="L349" s="961"/>
    </row>
    <row r="350" spans="2:12" x14ac:dyDescent="0.3">
      <c r="B350" s="959"/>
      <c r="C350" s="960"/>
      <c r="D350" s="960"/>
      <c r="E350" s="960"/>
      <c r="F350" s="960"/>
      <c r="G350" s="961"/>
      <c r="H350" s="959"/>
      <c r="I350" s="960"/>
      <c r="J350" s="960"/>
      <c r="K350" s="960"/>
      <c r="L350" s="961"/>
    </row>
    <row r="351" spans="2:12" x14ac:dyDescent="0.3">
      <c r="B351" s="959"/>
      <c r="C351" s="960"/>
      <c r="D351" s="960"/>
      <c r="E351" s="960"/>
      <c r="F351" s="960"/>
      <c r="G351" s="961"/>
      <c r="H351" s="959"/>
      <c r="I351" s="960"/>
      <c r="J351" s="960"/>
      <c r="K351" s="960"/>
      <c r="L351" s="961"/>
    </row>
    <row r="352" spans="2:12" x14ac:dyDescent="0.3">
      <c r="B352" s="959"/>
      <c r="C352" s="960"/>
      <c r="D352" s="960"/>
      <c r="E352" s="960"/>
      <c r="F352" s="960"/>
      <c r="G352" s="961"/>
      <c r="H352" s="959"/>
      <c r="I352" s="960"/>
      <c r="J352" s="960"/>
      <c r="K352" s="960"/>
      <c r="L352" s="961"/>
    </row>
    <row r="353" spans="2:12" x14ac:dyDescent="0.3">
      <c r="B353" s="959"/>
      <c r="C353" s="960"/>
      <c r="D353" s="960"/>
      <c r="E353" s="960"/>
      <c r="F353" s="960"/>
      <c r="G353" s="961"/>
      <c r="H353" s="959"/>
      <c r="I353" s="960"/>
      <c r="J353" s="960"/>
      <c r="K353" s="960"/>
      <c r="L353" s="961"/>
    </row>
    <row r="354" spans="2:12" x14ac:dyDescent="0.3">
      <c r="B354" s="959"/>
      <c r="C354" s="960"/>
      <c r="D354" s="960"/>
      <c r="E354" s="960"/>
      <c r="F354" s="960"/>
      <c r="G354" s="961"/>
      <c r="H354" s="959"/>
      <c r="I354" s="960"/>
      <c r="J354" s="960"/>
      <c r="K354" s="960"/>
      <c r="L354" s="961"/>
    </row>
    <row r="355" spans="2:12" x14ac:dyDescent="0.3">
      <c r="B355" s="959"/>
      <c r="C355" s="960"/>
      <c r="D355" s="960"/>
      <c r="E355" s="960"/>
      <c r="F355" s="960"/>
      <c r="G355" s="961"/>
      <c r="H355" s="959"/>
      <c r="I355" s="960"/>
      <c r="J355" s="960"/>
      <c r="K355" s="960"/>
      <c r="L355" s="961"/>
    </row>
    <row r="356" spans="2:12" x14ac:dyDescent="0.3">
      <c r="B356" s="959"/>
      <c r="C356" s="960"/>
      <c r="D356" s="960"/>
      <c r="E356" s="960"/>
      <c r="F356" s="960"/>
      <c r="G356" s="961"/>
      <c r="H356" s="959"/>
      <c r="I356" s="960"/>
      <c r="J356" s="960"/>
      <c r="K356" s="960"/>
      <c r="L356" s="961"/>
    </row>
    <row r="357" spans="2:12" x14ac:dyDescent="0.3">
      <c r="B357" s="959"/>
      <c r="C357" s="960"/>
      <c r="D357" s="960"/>
      <c r="E357" s="960"/>
      <c r="F357" s="960"/>
      <c r="G357" s="961"/>
      <c r="H357" s="959"/>
      <c r="I357" s="960"/>
      <c r="J357" s="960"/>
      <c r="K357" s="960"/>
      <c r="L357" s="961"/>
    </row>
    <row r="358" spans="2:12" x14ac:dyDescent="0.3">
      <c r="B358" s="959"/>
      <c r="C358" s="960"/>
      <c r="D358" s="960"/>
      <c r="E358" s="960"/>
      <c r="F358" s="960"/>
      <c r="G358" s="961"/>
      <c r="H358" s="959"/>
      <c r="I358" s="960"/>
      <c r="J358" s="960"/>
      <c r="K358" s="960"/>
      <c r="L358" s="961"/>
    </row>
    <row r="359" spans="2:12" x14ac:dyDescent="0.3">
      <c r="B359" s="959"/>
      <c r="C359" s="960"/>
      <c r="D359" s="960"/>
      <c r="E359" s="960"/>
      <c r="F359" s="960"/>
      <c r="G359" s="961"/>
      <c r="H359" s="959"/>
      <c r="I359" s="960"/>
      <c r="J359" s="960"/>
      <c r="K359" s="960"/>
      <c r="L359" s="961"/>
    </row>
    <row r="360" spans="2:12" ht="15" customHeight="1" x14ac:dyDescent="0.3">
      <c r="B360" s="1082" t="s">
        <v>913</v>
      </c>
      <c r="C360" s="1083"/>
      <c r="D360" s="1083"/>
      <c r="E360" s="1083"/>
      <c r="F360" s="1083"/>
      <c r="G360" s="1084"/>
      <c r="H360" s="1082" t="s">
        <v>914</v>
      </c>
      <c r="I360" s="1083"/>
      <c r="J360" s="1083"/>
      <c r="K360" s="1083"/>
      <c r="L360" s="1084"/>
    </row>
    <row r="361" spans="2:12" x14ac:dyDescent="0.3">
      <c r="B361" s="1085"/>
      <c r="C361" s="1086"/>
      <c r="D361" s="1086"/>
      <c r="E361" s="1086"/>
      <c r="F361" s="1086"/>
      <c r="G361" s="1087"/>
      <c r="H361" s="1085"/>
      <c r="I361" s="1086"/>
      <c r="J361" s="1086"/>
      <c r="K361" s="1086"/>
      <c r="L361" s="1087"/>
    </row>
    <row r="362" spans="2:12" x14ac:dyDescent="0.3">
      <c r="B362" s="959" t="s">
        <v>690</v>
      </c>
      <c r="C362" s="960"/>
      <c r="D362" s="960"/>
      <c r="E362" s="960"/>
      <c r="F362" s="960"/>
      <c r="G362" s="961"/>
      <c r="H362" s="959" t="s">
        <v>691</v>
      </c>
      <c r="I362" s="960"/>
      <c r="J362" s="960"/>
      <c r="K362" s="960"/>
      <c r="L362" s="961"/>
    </row>
    <row r="363" spans="2:12" x14ac:dyDescent="0.3">
      <c r="B363" s="959"/>
      <c r="C363" s="960"/>
      <c r="D363" s="960"/>
      <c r="E363" s="960"/>
      <c r="F363" s="960"/>
      <c r="G363" s="961"/>
      <c r="H363" s="959"/>
      <c r="I363" s="960"/>
      <c r="J363" s="960"/>
      <c r="K363" s="960"/>
      <c r="L363" s="961"/>
    </row>
    <row r="364" spans="2:12" x14ac:dyDescent="0.3">
      <c r="B364" s="959"/>
      <c r="C364" s="960"/>
      <c r="D364" s="960"/>
      <c r="E364" s="960"/>
      <c r="F364" s="960"/>
      <c r="G364" s="961"/>
      <c r="H364" s="959"/>
      <c r="I364" s="960"/>
      <c r="J364" s="960"/>
      <c r="K364" s="960"/>
      <c r="L364" s="961"/>
    </row>
    <row r="365" spans="2:12" x14ac:dyDescent="0.3">
      <c r="B365" s="959"/>
      <c r="C365" s="960"/>
      <c r="D365" s="960"/>
      <c r="E365" s="960"/>
      <c r="F365" s="960"/>
      <c r="G365" s="961"/>
      <c r="H365" s="959"/>
      <c r="I365" s="960"/>
      <c r="J365" s="960"/>
      <c r="K365" s="960"/>
      <c r="L365" s="961"/>
    </row>
    <row r="366" spans="2:12" x14ac:dyDescent="0.3">
      <c r="B366" s="959"/>
      <c r="C366" s="960"/>
      <c r="D366" s="960"/>
      <c r="E366" s="960"/>
      <c r="F366" s="960"/>
      <c r="G366" s="961"/>
      <c r="H366" s="959"/>
      <c r="I366" s="960"/>
      <c r="J366" s="960"/>
      <c r="K366" s="960"/>
      <c r="L366" s="961"/>
    </row>
    <row r="367" spans="2:12" x14ac:dyDescent="0.3">
      <c r="B367" s="959"/>
      <c r="C367" s="960"/>
      <c r="D367" s="960"/>
      <c r="E367" s="960"/>
      <c r="F367" s="960"/>
      <c r="G367" s="961"/>
      <c r="H367" s="959"/>
      <c r="I367" s="960"/>
      <c r="J367" s="960"/>
      <c r="K367" s="960"/>
      <c r="L367" s="961"/>
    </row>
    <row r="368" spans="2:12" x14ac:dyDescent="0.3">
      <c r="B368" s="959"/>
      <c r="C368" s="960"/>
      <c r="D368" s="960"/>
      <c r="E368" s="960"/>
      <c r="F368" s="960"/>
      <c r="G368" s="961"/>
      <c r="H368" s="959"/>
      <c r="I368" s="960"/>
      <c r="J368" s="960"/>
      <c r="K368" s="960"/>
      <c r="L368" s="961"/>
    </row>
    <row r="369" spans="2:12" x14ac:dyDescent="0.3">
      <c r="B369" s="959"/>
      <c r="C369" s="960"/>
      <c r="D369" s="960"/>
      <c r="E369" s="960"/>
      <c r="F369" s="960"/>
      <c r="G369" s="961"/>
      <c r="H369" s="959"/>
      <c r="I369" s="960"/>
      <c r="J369" s="960"/>
      <c r="K369" s="960"/>
      <c r="L369" s="961"/>
    </row>
    <row r="370" spans="2:12" x14ac:dyDescent="0.3">
      <c r="B370" s="959"/>
      <c r="C370" s="960"/>
      <c r="D370" s="960"/>
      <c r="E370" s="960"/>
      <c r="F370" s="960"/>
      <c r="G370" s="961"/>
      <c r="H370" s="959"/>
      <c r="I370" s="960"/>
      <c r="J370" s="960"/>
      <c r="K370" s="960"/>
      <c r="L370" s="961"/>
    </row>
    <row r="371" spans="2:12" x14ac:dyDescent="0.3">
      <c r="B371" s="959"/>
      <c r="C371" s="960"/>
      <c r="D371" s="960"/>
      <c r="E371" s="960"/>
      <c r="F371" s="960"/>
      <c r="G371" s="961"/>
      <c r="H371" s="959"/>
      <c r="I371" s="960"/>
      <c r="J371" s="960"/>
      <c r="K371" s="960"/>
      <c r="L371" s="961"/>
    </row>
    <row r="372" spans="2:12" x14ac:dyDescent="0.3">
      <c r="B372" s="959"/>
      <c r="C372" s="960"/>
      <c r="D372" s="960"/>
      <c r="E372" s="960"/>
      <c r="F372" s="960"/>
      <c r="G372" s="961"/>
      <c r="H372" s="959"/>
      <c r="I372" s="960"/>
      <c r="J372" s="960"/>
      <c r="K372" s="960"/>
      <c r="L372" s="961"/>
    </row>
    <row r="373" spans="2:12" x14ac:dyDescent="0.3">
      <c r="B373" s="959"/>
      <c r="C373" s="960"/>
      <c r="D373" s="960"/>
      <c r="E373" s="960"/>
      <c r="F373" s="960"/>
      <c r="G373" s="961"/>
      <c r="H373" s="959"/>
      <c r="I373" s="960"/>
      <c r="J373" s="960"/>
      <c r="K373" s="960"/>
      <c r="L373" s="961"/>
    </row>
    <row r="374" spans="2:12" x14ac:dyDescent="0.3">
      <c r="B374" s="959"/>
      <c r="C374" s="960"/>
      <c r="D374" s="960"/>
      <c r="E374" s="960"/>
      <c r="F374" s="960"/>
      <c r="G374" s="961"/>
      <c r="H374" s="959"/>
      <c r="I374" s="960"/>
      <c r="J374" s="960"/>
      <c r="K374" s="960"/>
      <c r="L374" s="961"/>
    </row>
    <row r="375" spans="2:12" x14ac:dyDescent="0.3">
      <c r="B375" s="959"/>
      <c r="C375" s="960"/>
      <c r="D375" s="960"/>
      <c r="E375" s="960"/>
      <c r="F375" s="960"/>
      <c r="G375" s="961"/>
      <c r="H375" s="959"/>
      <c r="I375" s="960"/>
      <c r="J375" s="960"/>
      <c r="K375" s="960"/>
      <c r="L375" s="961"/>
    </row>
    <row r="376" spans="2:12" x14ac:dyDescent="0.3">
      <c r="B376" s="1077" t="s">
        <v>736</v>
      </c>
      <c r="C376" s="1078"/>
      <c r="D376" s="1078"/>
      <c r="E376" s="1078"/>
      <c r="F376" s="1078"/>
      <c r="G376" s="1078"/>
      <c r="H376" s="1077" t="s">
        <v>736</v>
      </c>
      <c r="I376" s="1078"/>
      <c r="J376" s="1078"/>
      <c r="K376" s="1078"/>
      <c r="L376" s="1078"/>
    </row>
    <row r="377" spans="2:12" x14ac:dyDescent="0.3">
      <c r="B377" s="1078"/>
      <c r="C377" s="1078"/>
      <c r="D377" s="1078"/>
      <c r="E377" s="1078"/>
      <c r="F377" s="1078"/>
      <c r="G377" s="1078"/>
      <c r="H377" s="1078"/>
      <c r="I377" s="1078"/>
      <c r="J377" s="1078"/>
      <c r="K377" s="1078"/>
      <c r="L377" s="1078"/>
    </row>
    <row r="378" spans="2:12" x14ac:dyDescent="0.3">
      <c r="B378" s="959" t="s">
        <v>690</v>
      </c>
      <c r="C378" s="960"/>
      <c r="D378" s="960"/>
      <c r="E378" s="960"/>
      <c r="F378" s="960"/>
      <c r="G378" s="961"/>
      <c r="H378" s="959" t="s">
        <v>691</v>
      </c>
      <c r="I378" s="960"/>
      <c r="J378" s="960"/>
      <c r="K378" s="960"/>
      <c r="L378" s="961"/>
    </row>
    <row r="379" spans="2:12" x14ac:dyDescent="0.3">
      <c r="B379" s="959"/>
      <c r="C379" s="960"/>
      <c r="D379" s="960"/>
      <c r="E379" s="960"/>
      <c r="F379" s="960"/>
      <c r="G379" s="961"/>
      <c r="H379" s="959"/>
      <c r="I379" s="960"/>
      <c r="J379" s="960"/>
      <c r="K379" s="960"/>
      <c r="L379" s="961"/>
    </row>
    <row r="380" spans="2:12" x14ac:dyDescent="0.3">
      <c r="B380" s="959"/>
      <c r="C380" s="960"/>
      <c r="D380" s="960"/>
      <c r="E380" s="960"/>
      <c r="F380" s="960"/>
      <c r="G380" s="961"/>
      <c r="H380" s="959"/>
      <c r="I380" s="960"/>
      <c r="J380" s="960"/>
      <c r="K380" s="960"/>
      <c r="L380" s="961"/>
    </row>
    <row r="381" spans="2:12" x14ac:dyDescent="0.3">
      <c r="B381" s="959"/>
      <c r="C381" s="960"/>
      <c r="D381" s="960"/>
      <c r="E381" s="960"/>
      <c r="F381" s="960"/>
      <c r="G381" s="961"/>
      <c r="H381" s="959"/>
      <c r="I381" s="960"/>
      <c r="J381" s="960"/>
      <c r="K381" s="960"/>
      <c r="L381" s="961"/>
    </row>
    <row r="382" spans="2:12" x14ac:dyDescent="0.3">
      <c r="B382" s="959"/>
      <c r="C382" s="960"/>
      <c r="D382" s="960"/>
      <c r="E382" s="960"/>
      <c r="F382" s="960"/>
      <c r="G382" s="961"/>
      <c r="H382" s="959"/>
      <c r="I382" s="960"/>
      <c r="J382" s="960"/>
      <c r="K382" s="960"/>
      <c r="L382" s="961"/>
    </row>
    <row r="383" spans="2:12" x14ac:dyDescent="0.3">
      <c r="B383" s="959"/>
      <c r="C383" s="960"/>
      <c r="D383" s="960"/>
      <c r="E383" s="960"/>
      <c r="F383" s="960"/>
      <c r="G383" s="961"/>
      <c r="H383" s="959"/>
      <c r="I383" s="960"/>
      <c r="J383" s="960"/>
      <c r="K383" s="960"/>
      <c r="L383" s="961"/>
    </row>
    <row r="384" spans="2:12" x14ac:dyDescent="0.3">
      <c r="B384" s="959"/>
      <c r="C384" s="960"/>
      <c r="D384" s="960"/>
      <c r="E384" s="960"/>
      <c r="F384" s="960"/>
      <c r="G384" s="961"/>
      <c r="H384" s="959"/>
      <c r="I384" s="960"/>
      <c r="J384" s="960"/>
      <c r="K384" s="960"/>
      <c r="L384" s="961"/>
    </row>
    <row r="385" spans="2:12" x14ac:dyDescent="0.3">
      <c r="B385" s="959"/>
      <c r="C385" s="960"/>
      <c r="D385" s="960"/>
      <c r="E385" s="960"/>
      <c r="F385" s="960"/>
      <c r="G385" s="961"/>
      <c r="H385" s="959"/>
      <c r="I385" s="960"/>
      <c r="J385" s="960"/>
      <c r="K385" s="960"/>
      <c r="L385" s="961"/>
    </row>
    <row r="386" spans="2:12" x14ac:dyDescent="0.3">
      <c r="B386" s="959"/>
      <c r="C386" s="960"/>
      <c r="D386" s="960"/>
      <c r="E386" s="960"/>
      <c r="F386" s="960"/>
      <c r="G386" s="961"/>
      <c r="H386" s="959"/>
      <c r="I386" s="960"/>
      <c r="J386" s="960"/>
      <c r="K386" s="960"/>
      <c r="L386" s="961"/>
    </row>
    <row r="387" spans="2:12" x14ac:dyDescent="0.3">
      <c r="B387" s="959"/>
      <c r="C387" s="960"/>
      <c r="D387" s="960"/>
      <c r="E387" s="960"/>
      <c r="F387" s="960"/>
      <c r="G387" s="961"/>
      <c r="H387" s="959"/>
      <c r="I387" s="960"/>
      <c r="J387" s="960"/>
      <c r="K387" s="960"/>
      <c r="L387" s="961"/>
    </row>
    <row r="388" spans="2:12" x14ac:dyDescent="0.3">
      <c r="B388" s="959"/>
      <c r="C388" s="960"/>
      <c r="D388" s="960"/>
      <c r="E388" s="960"/>
      <c r="F388" s="960"/>
      <c r="G388" s="961"/>
      <c r="H388" s="959"/>
      <c r="I388" s="960"/>
      <c r="J388" s="960"/>
      <c r="K388" s="960"/>
      <c r="L388" s="961"/>
    </row>
    <row r="389" spans="2:12" x14ac:dyDescent="0.3">
      <c r="B389" s="959"/>
      <c r="C389" s="960"/>
      <c r="D389" s="960"/>
      <c r="E389" s="960"/>
      <c r="F389" s="960"/>
      <c r="G389" s="961"/>
      <c r="H389" s="959"/>
      <c r="I389" s="960"/>
      <c r="J389" s="960"/>
      <c r="K389" s="960"/>
      <c r="L389" s="961"/>
    </row>
    <row r="390" spans="2:12" x14ac:dyDescent="0.3">
      <c r="B390" s="959"/>
      <c r="C390" s="960"/>
      <c r="D390" s="960"/>
      <c r="E390" s="960"/>
      <c r="F390" s="960"/>
      <c r="G390" s="961"/>
      <c r="H390" s="959"/>
      <c r="I390" s="960"/>
      <c r="J390" s="960"/>
      <c r="K390" s="960"/>
      <c r="L390" s="961"/>
    </row>
    <row r="391" spans="2:12" x14ac:dyDescent="0.3">
      <c r="B391" s="959"/>
      <c r="C391" s="960"/>
      <c r="D391" s="960"/>
      <c r="E391" s="960"/>
      <c r="F391" s="960"/>
      <c r="G391" s="961"/>
      <c r="H391" s="959"/>
      <c r="I391" s="960"/>
      <c r="J391" s="960"/>
      <c r="K391" s="960"/>
      <c r="L391" s="961"/>
    </row>
    <row r="392" spans="2:12" x14ac:dyDescent="0.3">
      <c r="B392" s="1077" t="s">
        <v>737</v>
      </c>
      <c r="C392" s="1078"/>
      <c r="D392" s="1078"/>
      <c r="E392" s="1078"/>
      <c r="F392" s="1078"/>
      <c r="G392" s="1078"/>
      <c r="H392" s="1077" t="s">
        <v>738</v>
      </c>
      <c r="I392" s="1078"/>
      <c r="J392" s="1078"/>
      <c r="K392" s="1078"/>
      <c r="L392" s="1078"/>
    </row>
    <row r="393" spans="2:12" x14ac:dyDescent="0.3">
      <c r="B393" s="1078"/>
      <c r="C393" s="1078"/>
      <c r="D393" s="1078"/>
      <c r="E393" s="1078"/>
      <c r="F393" s="1078"/>
      <c r="G393" s="1078"/>
      <c r="H393" s="1078"/>
      <c r="I393" s="1078"/>
      <c r="J393" s="1078"/>
      <c r="K393" s="1078"/>
      <c r="L393" s="1078"/>
    </row>
    <row r="394" spans="2:12" x14ac:dyDescent="0.3">
      <c r="B394" s="959" t="s">
        <v>690</v>
      </c>
      <c r="C394" s="960"/>
      <c r="D394" s="960"/>
      <c r="E394" s="960"/>
      <c r="F394" s="960"/>
      <c r="G394" s="961"/>
      <c r="H394" s="959" t="s">
        <v>691</v>
      </c>
      <c r="I394" s="960"/>
      <c r="J394" s="960"/>
      <c r="K394" s="960"/>
      <c r="L394" s="961"/>
    </row>
    <row r="395" spans="2:12" x14ac:dyDescent="0.3">
      <c r="B395" s="959"/>
      <c r="C395" s="960"/>
      <c r="D395" s="960"/>
      <c r="E395" s="960"/>
      <c r="F395" s="960"/>
      <c r="G395" s="961"/>
      <c r="H395" s="959"/>
      <c r="I395" s="960"/>
      <c r="J395" s="960"/>
      <c r="K395" s="960"/>
      <c r="L395" s="961"/>
    </row>
    <row r="396" spans="2:12" x14ac:dyDescent="0.3">
      <c r="B396" s="959"/>
      <c r="C396" s="960"/>
      <c r="D396" s="960"/>
      <c r="E396" s="960"/>
      <c r="F396" s="960"/>
      <c r="G396" s="961"/>
      <c r="H396" s="959"/>
      <c r="I396" s="960"/>
      <c r="J396" s="960"/>
      <c r="K396" s="960"/>
      <c r="L396" s="961"/>
    </row>
    <row r="397" spans="2:12" x14ac:dyDescent="0.3">
      <c r="B397" s="959"/>
      <c r="C397" s="960"/>
      <c r="D397" s="960"/>
      <c r="E397" s="960"/>
      <c r="F397" s="960"/>
      <c r="G397" s="961"/>
      <c r="H397" s="959"/>
      <c r="I397" s="960"/>
      <c r="J397" s="960"/>
      <c r="K397" s="960"/>
      <c r="L397" s="961"/>
    </row>
    <row r="398" spans="2:12" x14ac:dyDescent="0.3">
      <c r="B398" s="959"/>
      <c r="C398" s="960"/>
      <c r="D398" s="960"/>
      <c r="E398" s="960"/>
      <c r="F398" s="960"/>
      <c r="G398" s="961"/>
      <c r="H398" s="959"/>
      <c r="I398" s="960"/>
      <c r="J398" s="960"/>
      <c r="K398" s="960"/>
      <c r="L398" s="961"/>
    </row>
    <row r="399" spans="2:12" x14ac:dyDescent="0.3">
      <c r="B399" s="959"/>
      <c r="C399" s="960"/>
      <c r="D399" s="960"/>
      <c r="E399" s="960"/>
      <c r="F399" s="960"/>
      <c r="G399" s="961"/>
      <c r="H399" s="959"/>
      <c r="I399" s="960"/>
      <c r="J399" s="960"/>
      <c r="K399" s="960"/>
      <c r="L399" s="961"/>
    </row>
    <row r="400" spans="2:12" x14ac:dyDescent="0.3">
      <c r="B400" s="959"/>
      <c r="C400" s="960"/>
      <c r="D400" s="960"/>
      <c r="E400" s="960"/>
      <c r="F400" s="960"/>
      <c r="G400" s="961"/>
      <c r="H400" s="959"/>
      <c r="I400" s="960"/>
      <c r="J400" s="960"/>
      <c r="K400" s="960"/>
      <c r="L400" s="961"/>
    </row>
    <row r="401" spans="2:12" x14ac:dyDescent="0.3">
      <c r="B401" s="959"/>
      <c r="C401" s="960"/>
      <c r="D401" s="960"/>
      <c r="E401" s="960"/>
      <c r="F401" s="960"/>
      <c r="G401" s="961"/>
      <c r="H401" s="959"/>
      <c r="I401" s="960"/>
      <c r="J401" s="960"/>
      <c r="K401" s="960"/>
      <c r="L401" s="961"/>
    </row>
    <row r="402" spans="2:12" x14ac:dyDescent="0.3">
      <c r="B402" s="959"/>
      <c r="C402" s="960"/>
      <c r="D402" s="960"/>
      <c r="E402" s="960"/>
      <c r="F402" s="960"/>
      <c r="G402" s="961"/>
      <c r="H402" s="959"/>
      <c r="I402" s="960"/>
      <c r="J402" s="960"/>
      <c r="K402" s="960"/>
      <c r="L402" s="961"/>
    </row>
    <row r="403" spans="2:12" x14ac:dyDescent="0.3">
      <c r="B403" s="959"/>
      <c r="C403" s="960"/>
      <c r="D403" s="960"/>
      <c r="E403" s="960"/>
      <c r="F403" s="960"/>
      <c r="G403" s="961"/>
      <c r="H403" s="959"/>
      <c r="I403" s="960"/>
      <c r="J403" s="960"/>
      <c r="K403" s="960"/>
      <c r="L403" s="961"/>
    </row>
    <row r="404" spans="2:12" x14ac:dyDescent="0.3">
      <c r="B404" s="959"/>
      <c r="C404" s="960"/>
      <c r="D404" s="960"/>
      <c r="E404" s="960"/>
      <c r="F404" s="960"/>
      <c r="G404" s="961"/>
      <c r="H404" s="959"/>
      <c r="I404" s="960"/>
      <c r="J404" s="960"/>
      <c r="K404" s="960"/>
      <c r="L404" s="961"/>
    </row>
    <row r="405" spans="2:12" x14ac:dyDescent="0.3">
      <c r="B405" s="959"/>
      <c r="C405" s="960"/>
      <c r="D405" s="960"/>
      <c r="E405" s="960"/>
      <c r="F405" s="960"/>
      <c r="G405" s="961"/>
      <c r="H405" s="959"/>
      <c r="I405" s="960"/>
      <c r="J405" s="960"/>
      <c r="K405" s="960"/>
      <c r="L405" s="961"/>
    </row>
    <row r="406" spans="2:12" x14ac:dyDescent="0.3">
      <c r="B406" s="959"/>
      <c r="C406" s="960"/>
      <c r="D406" s="960"/>
      <c r="E406" s="960"/>
      <c r="F406" s="960"/>
      <c r="G406" s="961"/>
      <c r="H406" s="959"/>
      <c r="I406" s="960"/>
      <c r="J406" s="960"/>
      <c r="K406" s="960"/>
      <c r="L406" s="961"/>
    </row>
    <row r="407" spans="2:12" x14ac:dyDescent="0.3">
      <c r="B407" s="959"/>
      <c r="C407" s="960"/>
      <c r="D407" s="960"/>
      <c r="E407" s="960"/>
      <c r="F407" s="960"/>
      <c r="G407" s="961"/>
      <c r="H407" s="959"/>
      <c r="I407" s="960"/>
      <c r="J407" s="960"/>
      <c r="K407" s="960"/>
      <c r="L407" s="961"/>
    </row>
    <row r="408" spans="2:12" x14ac:dyDescent="0.3">
      <c r="B408" s="1078" t="s">
        <v>624</v>
      </c>
      <c r="C408" s="1078"/>
      <c r="D408" s="1078"/>
      <c r="E408" s="1078"/>
      <c r="F408" s="1078"/>
      <c r="G408" s="1078"/>
      <c r="H408" s="1078" t="s">
        <v>624</v>
      </c>
      <c r="I408" s="1078"/>
      <c r="J408" s="1078"/>
      <c r="K408" s="1078"/>
      <c r="L408" s="1078"/>
    </row>
    <row r="409" spans="2:12" x14ac:dyDescent="0.3">
      <c r="B409" s="1078"/>
      <c r="C409" s="1078"/>
      <c r="D409" s="1078"/>
      <c r="E409" s="1078"/>
      <c r="F409" s="1078"/>
      <c r="G409" s="1078"/>
      <c r="H409" s="1078"/>
      <c r="I409" s="1078"/>
      <c r="J409" s="1078"/>
      <c r="K409" s="1078"/>
      <c r="L409" s="1078"/>
    </row>
    <row r="410" spans="2:12" x14ac:dyDescent="0.3">
      <c r="B410" s="959" t="s">
        <v>690</v>
      </c>
      <c r="C410" s="960"/>
      <c r="D410" s="960"/>
      <c r="E410" s="960"/>
      <c r="F410" s="960"/>
      <c r="G410" s="961"/>
      <c r="H410" s="959" t="s">
        <v>691</v>
      </c>
      <c r="I410" s="960"/>
      <c r="J410" s="960"/>
      <c r="K410" s="960"/>
      <c r="L410" s="961"/>
    </row>
    <row r="411" spans="2:12" x14ac:dyDescent="0.3">
      <c r="B411" s="959"/>
      <c r="C411" s="960"/>
      <c r="D411" s="960"/>
      <c r="E411" s="960"/>
      <c r="F411" s="960"/>
      <c r="G411" s="961"/>
      <c r="H411" s="959"/>
      <c r="I411" s="960"/>
      <c r="J411" s="960"/>
      <c r="K411" s="960"/>
      <c r="L411" s="961"/>
    </row>
    <row r="412" spans="2:12" x14ac:dyDescent="0.3">
      <c r="B412" s="959"/>
      <c r="C412" s="960"/>
      <c r="D412" s="960"/>
      <c r="E412" s="960"/>
      <c r="F412" s="960"/>
      <c r="G412" s="961"/>
      <c r="H412" s="959"/>
      <c r="I412" s="960"/>
      <c r="J412" s="960"/>
      <c r="K412" s="960"/>
      <c r="L412" s="961"/>
    </row>
    <row r="413" spans="2:12" x14ac:dyDescent="0.3">
      <c r="B413" s="959"/>
      <c r="C413" s="960"/>
      <c r="D413" s="960"/>
      <c r="E413" s="960"/>
      <c r="F413" s="960"/>
      <c r="G413" s="961"/>
      <c r="H413" s="959"/>
      <c r="I413" s="960"/>
      <c r="J413" s="960"/>
      <c r="K413" s="960"/>
      <c r="L413" s="961"/>
    </row>
    <row r="414" spans="2:12" x14ac:dyDescent="0.3">
      <c r="B414" s="959"/>
      <c r="C414" s="960"/>
      <c r="D414" s="960"/>
      <c r="E414" s="960"/>
      <c r="F414" s="960"/>
      <c r="G414" s="961"/>
      <c r="H414" s="959"/>
      <c r="I414" s="960"/>
      <c r="J414" s="960"/>
      <c r="K414" s="960"/>
      <c r="L414" s="961"/>
    </row>
    <row r="415" spans="2:12" x14ac:dyDescent="0.3">
      <c r="B415" s="959"/>
      <c r="C415" s="960"/>
      <c r="D415" s="960"/>
      <c r="E415" s="960"/>
      <c r="F415" s="960"/>
      <c r="G415" s="961"/>
      <c r="H415" s="959"/>
      <c r="I415" s="960"/>
      <c r="J415" s="960"/>
      <c r="K415" s="960"/>
      <c r="L415" s="961"/>
    </row>
    <row r="416" spans="2:12" x14ac:dyDescent="0.3">
      <c r="B416" s="959"/>
      <c r="C416" s="960"/>
      <c r="D416" s="960"/>
      <c r="E416" s="960"/>
      <c r="F416" s="960"/>
      <c r="G416" s="961"/>
      <c r="H416" s="959"/>
      <c r="I416" s="960"/>
      <c r="J416" s="960"/>
      <c r="K416" s="960"/>
      <c r="L416" s="961"/>
    </row>
    <row r="417" spans="2:12" x14ac:dyDescent="0.3">
      <c r="B417" s="959"/>
      <c r="C417" s="960"/>
      <c r="D417" s="960"/>
      <c r="E417" s="960"/>
      <c r="F417" s="960"/>
      <c r="G417" s="961"/>
      <c r="H417" s="959"/>
      <c r="I417" s="960"/>
      <c r="J417" s="960"/>
      <c r="K417" s="960"/>
      <c r="L417" s="961"/>
    </row>
    <row r="418" spans="2:12" x14ac:dyDescent="0.3">
      <c r="B418" s="959"/>
      <c r="C418" s="960"/>
      <c r="D418" s="960"/>
      <c r="E418" s="960"/>
      <c r="F418" s="960"/>
      <c r="G418" s="961"/>
      <c r="H418" s="959"/>
      <c r="I418" s="960"/>
      <c r="J418" s="960"/>
      <c r="K418" s="960"/>
      <c r="L418" s="961"/>
    </row>
    <row r="419" spans="2:12" x14ac:dyDescent="0.3">
      <c r="B419" s="959"/>
      <c r="C419" s="960"/>
      <c r="D419" s="960"/>
      <c r="E419" s="960"/>
      <c r="F419" s="960"/>
      <c r="G419" s="961"/>
      <c r="H419" s="959"/>
      <c r="I419" s="960"/>
      <c r="J419" s="960"/>
      <c r="K419" s="960"/>
      <c r="L419" s="961"/>
    </row>
    <row r="420" spans="2:12" x14ac:dyDescent="0.3">
      <c r="B420" s="959"/>
      <c r="C420" s="960"/>
      <c r="D420" s="960"/>
      <c r="E420" s="960"/>
      <c r="F420" s="960"/>
      <c r="G420" s="961"/>
      <c r="H420" s="959"/>
      <c r="I420" s="960"/>
      <c r="J420" s="960"/>
      <c r="K420" s="960"/>
      <c r="L420" s="961"/>
    </row>
    <row r="421" spans="2:12" x14ac:dyDescent="0.3">
      <c r="B421" s="959"/>
      <c r="C421" s="960"/>
      <c r="D421" s="960"/>
      <c r="E421" s="960"/>
      <c r="F421" s="960"/>
      <c r="G421" s="961"/>
      <c r="H421" s="959"/>
      <c r="I421" s="960"/>
      <c r="J421" s="960"/>
      <c r="K421" s="960"/>
      <c r="L421" s="961"/>
    </row>
    <row r="422" spans="2:12" x14ac:dyDescent="0.3">
      <c r="B422" s="959"/>
      <c r="C422" s="960"/>
      <c r="D422" s="960"/>
      <c r="E422" s="960"/>
      <c r="F422" s="960"/>
      <c r="G422" s="961"/>
      <c r="H422" s="959"/>
      <c r="I422" s="960"/>
      <c r="J422" s="960"/>
      <c r="K422" s="960"/>
      <c r="L422" s="961"/>
    </row>
    <row r="423" spans="2:12" x14ac:dyDescent="0.3">
      <c r="B423" s="959"/>
      <c r="C423" s="960"/>
      <c r="D423" s="960"/>
      <c r="E423" s="960"/>
      <c r="F423" s="960"/>
      <c r="G423" s="961"/>
      <c r="H423" s="959"/>
      <c r="I423" s="960"/>
      <c r="J423" s="960"/>
      <c r="K423" s="960"/>
      <c r="L423" s="961"/>
    </row>
    <row r="424" spans="2:12" ht="15" customHeight="1" x14ac:dyDescent="0.3">
      <c r="B424" s="1082" t="s">
        <v>821</v>
      </c>
      <c r="C424" s="1083"/>
      <c r="D424" s="1083"/>
      <c r="E424" s="1083"/>
      <c r="F424" s="1083"/>
      <c r="G424" s="1084"/>
      <c r="H424" s="1082" t="s">
        <v>821</v>
      </c>
      <c r="I424" s="1083"/>
      <c r="J424" s="1083"/>
      <c r="K424" s="1083"/>
      <c r="L424" s="1084"/>
    </row>
    <row r="425" spans="2:12" ht="26.25" customHeight="1" x14ac:dyDescent="0.3">
      <c r="B425" s="1085"/>
      <c r="C425" s="1086"/>
      <c r="D425" s="1086"/>
      <c r="E425" s="1086"/>
      <c r="F425" s="1086"/>
      <c r="G425" s="1087"/>
      <c r="H425" s="1085"/>
      <c r="I425" s="1086"/>
      <c r="J425" s="1086"/>
      <c r="K425" s="1086"/>
      <c r="L425" s="1087"/>
    </row>
    <row r="426" spans="2:12" x14ac:dyDescent="0.3">
      <c r="B426" s="959" t="s">
        <v>690</v>
      </c>
      <c r="C426" s="960"/>
      <c r="D426" s="960"/>
      <c r="E426" s="960"/>
      <c r="F426" s="960"/>
      <c r="G426" s="961"/>
      <c r="H426" s="959" t="s">
        <v>691</v>
      </c>
      <c r="I426" s="960"/>
      <c r="J426" s="960"/>
      <c r="K426" s="960"/>
      <c r="L426" s="961"/>
    </row>
    <row r="427" spans="2:12" x14ac:dyDescent="0.3">
      <c r="B427" s="959"/>
      <c r="C427" s="960"/>
      <c r="D427" s="960"/>
      <c r="E427" s="960"/>
      <c r="F427" s="960"/>
      <c r="G427" s="961"/>
      <c r="H427" s="959"/>
      <c r="I427" s="960"/>
      <c r="J427" s="960"/>
      <c r="K427" s="960"/>
      <c r="L427" s="961"/>
    </row>
    <row r="428" spans="2:12" x14ac:dyDescent="0.3">
      <c r="B428" s="959"/>
      <c r="C428" s="960"/>
      <c r="D428" s="960"/>
      <c r="E428" s="960"/>
      <c r="F428" s="960"/>
      <c r="G428" s="961"/>
      <c r="H428" s="959"/>
      <c r="I428" s="960"/>
      <c r="J428" s="960"/>
      <c r="K428" s="960"/>
      <c r="L428" s="961"/>
    </row>
    <row r="429" spans="2:12" x14ac:dyDescent="0.3">
      <c r="B429" s="959"/>
      <c r="C429" s="960"/>
      <c r="D429" s="960"/>
      <c r="E429" s="960"/>
      <c r="F429" s="960"/>
      <c r="G429" s="961"/>
      <c r="H429" s="959"/>
      <c r="I429" s="960"/>
      <c r="J429" s="960"/>
      <c r="K429" s="960"/>
      <c r="L429" s="961"/>
    </row>
    <row r="430" spans="2:12" x14ac:dyDescent="0.3">
      <c r="B430" s="959"/>
      <c r="C430" s="960"/>
      <c r="D430" s="960"/>
      <c r="E430" s="960"/>
      <c r="F430" s="960"/>
      <c r="G430" s="961"/>
      <c r="H430" s="959"/>
      <c r="I430" s="960"/>
      <c r="J430" s="960"/>
      <c r="K430" s="960"/>
      <c r="L430" s="961"/>
    </row>
    <row r="431" spans="2:12" x14ac:dyDescent="0.3">
      <c r="B431" s="959"/>
      <c r="C431" s="960"/>
      <c r="D431" s="960"/>
      <c r="E431" s="960"/>
      <c r="F431" s="960"/>
      <c r="G431" s="961"/>
      <c r="H431" s="959"/>
      <c r="I431" s="960"/>
      <c r="J431" s="960"/>
      <c r="K431" s="960"/>
      <c r="L431" s="961"/>
    </row>
    <row r="432" spans="2:12" x14ac:dyDescent="0.3">
      <c r="B432" s="959"/>
      <c r="C432" s="960"/>
      <c r="D432" s="960"/>
      <c r="E432" s="960"/>
      <c r="F432" s="960"/>
      <c r="G432" s="961"/>
      <c r="H432" s="959"/>
      <c r="I432" s="960"/>
      <c r="J432" s="960"/>
      <c r="K432" s="960"/>
      <c r="L432" s="961"/>
    </row>
    <row r="433" spans="2:12" x14ac:dyDescent="0.3">
      <c r="B433" s="959"/>
      <c r="C433" s="960"/>
      <c r="D433" s="960"/>
      <c r="E433" s="960"/>
      <c r="F433" s="960"/>
      <c r="G433" s="961"/>
      <c r="H433" s="959"/>
      <c r="I433" s="960"/>
      <c r="J433" s="960"/>
      <c r="K433" s="960"/>
      <c r="L433" s="961"/>
    </row>
    <row r="434" spans="2:12" x14ac:dyDescent="0.3">
      <c r="B434" s="959"/>
      <c r="C434" s="960"/>
      <c r="D434" s="960"/>
      <c r="E434" s="960"/>
      <c r="F434" s="960"/>
      <c r="G434" s="961"/>
      <c r="H434" s="959"/>
      <c r="I434" s="960"/>
      <c r="J434" s="960"/>
      <c r="K434" s="960"/>
      <c r="L434" s="961"/>
    </row>
    <row r="435" spans="2:12" x14ac:dyDescent="0.3">
      <c r="B435" s="959"/>
      <c r="C435" s="960"/>
      <c r="D435" s="960"/>
      <c r="E435" s="960"/>
      <c r="F435" s="960"/>
      <c r="G435" s="961"/>
      <c r="H435" s="959"/>
      <c r="I435" s="960"/>
      <c r="J435" s="960"/>
      <c r="K435" s="960"/>
      <c r="L435" s="961"/>
    </row>
    <row r="436" spans="2:12" x14ac:dyDescent="0.3">
      <c r="B436" s="959"/>
      <c r="C436" s="960"/>
      <c r="D436" s="960"/>
      <c r="E436" s="960"/>
      <c r="F436" s="960"/>
      <c r="G436" s="961"/>
      <c r="H436" s="959"/>
      <c r="I436" s="960"/>
      <c r="J436" s="960"/>
      <c r="K436" s="960"/>
      <c r="L436" s="961"/>
    </row>
    <row r="437" spans="2:12" x14ac:dyDescent="0.3">
      <c r="B437" s="959"/>
      <c r="C437" s="960"/>
      <c r="D437" s="960"/>
      <c r="E437" s="960"/>
      <c r="F437" s="960"/>
      <c r="G437" s="961"/>
      <c r="H437" s="959"/>
      <c r="I437" s="960"/>
      <c r="J437" s="960"/>
      <c r="K437" s="960"/>
      <c r="L437" s="961"/>
    </row>
    <row r="438" spans="2:12" x14ac:dyDescent="0.3">
      <c r="B438" s="959"/>
      <c r="C438" s="960"/>
      <c r="D438" s="960"/>
      <c r="E438" s="960"/>
      <c r="F438" s="960"/>
      <c r="G438" s="961"/>
      <c r="H438" s="959"/>
      <c r="I438" s="960"/>
      <c r="J438" s="960"/>
      <c r="K438" s="960"/>
      <c r="L438" s="961"/>
    </row>
    <row r="439" spans="2:12" x14ac:dyDescent="0.3">
      <c r="B439" s="959"/>
      <c r="C439" s="960"/>
      <c r="D439" s="960"/>
      <c r="E439" s="960"/>
      <c r="F439" s="960"/>
      <c r="G439" s="961"/>
      <c r="H439" s="959"/>
      <c r="I439" s="960"/>
      <c r="J439" s="960"/>
      <c r="K439" s="960"/>
      <c r="L439" s="961"/>
    </row>
    <row r="440" spans="2:12" ht="15" customHeight="1" x14ac:dyDescent="0.3">
      <c r="B440" s="1082" t="s">
        <v>793</v>
      </c>
      <c r="C440" s="1083"/>
      <c r="D440" s="1083"/>
      <c r="E440" s="1083"/>
      <c r="F440" s="1083"/>
      <c r="G440" s="1084"/>
      <c r="H440" s="1082" t="s">
        <v>794</v>
      </c>
      <c r="I440" s="1083"/>
      <c r="J440" s="1083"/>
      <c r="K440" s="1083"/>
      <c r="L440" s="1084"/>
    </row>
    <row r="441" spans="2:12" x14ac:dyDescent="0.3">
      <c r="B441" s="1085"/>
      <c r="C441" s="1086"/>
      <c r="D441" s="1086"/>
      <c r="E441" s="1086"/>
      <c r="F441" s="1086"/>
      <c r="G441" s="1087"/>
      <c r="H441" s="1085"/>
      <c r="I441" s="1086"/>
      <c r="J441" s="1086"/>
      <c r="K441" s="1086"/>
      <c r="L441" s="1087"/>
    </row>
    <row r="442" spans="2:12" x14ac:dyDescent="0.3">
      <c r="B442" s="959" t="s">
        <v>690</v>
      </c>
      <c r="C442" s="960"/>
      <c r="D442" s="960"/>
      <c r="E442" s="960"/>
      <c r="F442" s="960"/>
      <c r="G442" s="961"/>
      <c r="H442" s="959"/>
      <c r="I442" s="960"/>
      <c r="J442" s="960"/>
      <c r="K442" s="960"/>
      <c r="L442" s="961"/>
    </row>
    <row r="443" spans="2:12" x14ac:dyDescent="0.3">
      <c r="B443" s="959"/>
      <c r="C443" s="960"/>
      <c r="D443" s="960"/>
      <c r="E443" s="960"/>
      <c r="F443" s="960"/>
      <c r="G443" s="961"/>
      <c r="H443" s="959"/>
      <c r="I443" s="960"/>
      <c r="J443" s="960"/>
      <c r="K443" s="960"/>
      <c r="L443" s="961"/>
    </row>
    <row r="444" spans="2:12" x14ac:dyDescent="0.3">
      <c r="B444" s="959"/>
      <c r="C444" s="960"/>
      <c r="D444" s="960"/>
      <c r="E444" s="960"/>
      <c r="F444" s="960"/>
      <c r="G444" s="961"/>
      <c r="H444" s="959"/>
      <c r="I444" s="960"/>
      <c r="J444" s="960"/>
      <c r="K444" s="960"/>
      <c r="L444" s="961"/>
    </row>
    <row r="445" spans="2:12" x14ac:dyDescent="0.3">
      <c r="B445" s="959"/>
      <c r="C445" s="960"/>
      <c r="D445" s="960"/>
      <c r="E445" s="960"/>
      <c r="F445" s="960"/>
      <c r="G445" s="961"/>
      <c r="H445" s="959"/>
      <c r="I445" s="960"/>
      <c r="J445" s="960"/>
      <c r="K445" s="960"/>
      <c r="L445" s="961"/>
    </row>
    <row r="446" spans="2:12" x14ac:dyDescent="0.3">
      <c r="B446" s="959"/>
      <c r="C446" s="960"/>
      <c r="D446" s="960"/>
      <c r="E446" s="960"/>
      <c r="F446" s="960"/>
      <c r="G446" s="961"/>
      <c r="H446" s="959"/>
      <c r="I446" s="960"/>
      <c r="J446" s="960"/>
      <c r="K446" s="960"/>
      <c r="L446" s="961"/>
    </row>
    <row r="447" spans="2:12" x14ac:dyDescent="0.3">
      <c r="B447" s="959"/>
      <c r="C447" s="960"/>
      <c r="D447" s="960"/>
      <c r="E447" s="960"/>
      <c r="F447" s="960"/>
      <c r="G447" s="961"/>
      <c r="H447" s="959"/>
      <c r="I447" s="960"/>
      <c r="J447" s="960"/>
      <c r="K447" s="960"/>
      <c r="L447" s="961"/>
    </row>
    <row r="448" spans="2:12" x14ac:dyDescent="0.3">
      <c r="B448" s="959"/>
      <c r="C448" s="960"/>
      <c r="D448" s="960"/>
      <c r="E448" s="960"/>
      <c r="F448" s="960"/>
      <c r="G448" s="961"/>
      <c r="H448" s="959"/>
      <c r="I448" s="960"/>
      <c r="J448" s="960"/>
      <c r="K448" s="960"/>
      <c r="L448" s="961"/>
    </row>
    <row r="449" spans="2:12" x14ac:dyDescent="0.3">
      <c r="B449" s="959"/>
      <c r="C449" s="960"/>
      <c r="D449" s="960"/>
      <c r="E449" s="960"/>
      <c r="F449" s="960"/>
      <c r="G449" s="961"/>
      <c r="H449" s="959"/>
      <c r="I449" s="960"/>
      <c r="J449" s="960"/>
      <c r="K449" s="960"/>
      <c r="L449" s="961"/>
    </row>
    <row r="450" spans="2:12" x14ac:dyDescent="0.3">
      <c r="B450" s="959"/>
      <c r="C450" s="960"/>
      <c r="D450" s="960"/>
      <c r="E450" s="960"/>
      <c r="F450" s="960"/>
      <c r="G450" s="961"/>
      <c r="H450" s="959"/>
      <c r="I450" s="960"/>
      <c r="J450" s="960"/>
      <c r="K450" s="960"/>
      <c r="L450" s="961"/>
    </row>
    <row r="451" spans="2:12" x14ac:dyDescent="0.3">
      <c r="B451" s="959"/>
      <c r="C451" s="960"/>
      <c r="D451" s="960"/>
      <c r="E451" s="960"/>
      <c r="F451" s="960"/>
      <c r="G451" s="961"/>
      <c r="H451" s="959"/>
      <c r="I451" s="960"/>
      <c r="J451" s="960"/>
      <c r="K451" s="960"/>
      <c r="L451" s="961"/>
    </row>
    <row r="452" spans="2:12" x14ac:dyDescent="0.3">
      <c r="B452" s="959"/>
      <c r="C452" s="960"/>
      <c r="D452" s="960"/>
      <c r="E452" s="960"/>
      <c r="F452" s="960"/>
      <c r="G452" s="961"/>
      <c r="H452" s="959"/>
      <c r="I452" s="960"/>
      <c r="J452" s="960"/>
      <c r="K452" s="960"/>
      <c r="L452" s="961"/>
    </row>
    <row r="453" spans="2:12" x14ac:dyDescent="0.3">
      <c r="B453" s="959"/>
      <c r="C453" s="960"/>
      <c r="D453" s="960"/>
      <c r="E453" s="960"/>
      <c r="F453" s="960"/>
      <c r="G453" s="961"/>
      <c r="H453" s="959"/>
      <c r="I453" s="960"/>
      <c r="J453" s="960"/>
      <c r="K453" s="960"/>
      <c r="L453" s="961"/>
    </row>
    <row r="454" spans="2:12" x14ac:dyDescent="0.3">
      <c r="B454" s="959"/>
      <c r="C454" s="960"/>
      <c r="D454" s="960"/>
      <c r="E454" s="960"/>
      <c r="F454" s="960"/>
      <c r="G454" s="961"/>
      <c r="H454" s="959"/>
      <c r="I454" s="960"/>
      <c r="J454" s="960"/>
      <c r="K454" s="960"/>
      <c r="L454" s="961"/>
    </row>
    <row r="455" spans="2:12" x14ac:dyDescent="0.3">
      <c r="B455" s="959"/>
      <c r="C455" s="960"/>
      <c r="D455" s="960"/>
      <c r="E455" s="960"/>
      <c r="F455" s="960"/>
      <c r="G455" s="961"/>
      <c r="H455" s="959"/>
      <c r="I455" s="960"/>
      <c r="J455" s="960"/>
      <c r="K455" s="960"/>
      <c r="L455" s="961"/>
    </row>
    <row r="456" spans="2:12" ht="15" customHeight="1" x14ac:dyDescent="0.3">
      <c r="B456" s="1082" t="s">
        <v>915</v>
      </c>
      <c r="C456" s="1083"/>
      <c r="D456" s="1083"/>
      <c r="E456" s="1083"/>
      <c r="F456" s="1083"/>
      <c r="G456" s="1084"/>
      <c r="H456" s="1082" t="s">
        <v>915</v>
      </c>
      <c r="I456" s="1083"/>
      <c r="J456" s="1083"/>
      <c r="K456" s="1083"/>
      <c r="L456" s="1084"/>
    </row>
    <row r="457" spans="2:12" ht="15" thickBot="1" x14ac:dyDescent="0.35">
      <c r="B457" s="1088"/>
      <c r="C457" s="1089"/>
      <c r="D457" s="1089"/>
      <c r="E457" s="1089"/>
      <c r="F457" s="1089"/>
      <c r="G457" s="1090"/>
      <c r="H457" s="1088"/>
      <c r="I457" s="1089"/>
      <c r="J457" s="1089"/>
      <c r="K457" s="1089"/>
      <c r="L457" s="1090"/>
    </row>
    <row r="458" spans="2:12" ht="24" customHeight="1" thickBot="1" x14ac:dyDescent="0.35">
      <c r="B458" s="1091" t="s">
        <v>697</v>
      </c>
      <c r="C458" s="1092"/>
      <c r="D458" s="1092"/>
      <c r="E458" s="1092"/>
      <c r="F458" s="1092"/>
      <c r="G458" s="1092"/>
      <c r="H458" s="1092"/>
      <c r="I458" s="1092"/>
      <c r="J458" s="1092"/>
      <c r="K458" s="1092"/>
      <c r="L458" s="1093"/>
    </row>
    <row r="459" spans="2:12" x14ac:dyDescent="0.3">
      <c r="B459" s="959" t="s">
        <v>690</v>
      </c>
      <c r="C459" s="960"/>
      <c r="D459" s="960"/>
      <c r="E459" s="960"/>
      <c r="F459" s="960"/>
      <c r="G459" s="961"/>
      <c r="H459" s="959" t="s">
        <v>691</v>
      </c>
      <c r="I459" s="960"/>
      <c r="J459" s="960"/>
      <c r="K459" s="960"/>
      <c r="L459" s="961"/>
    </row>
    <row r="460" spans="2:12" x14ac:dyDescent="0.3">
      <c r="B460" s="959"/>
      <c r="C460" s="960"/>
      <c r="D460" s="960"/>
      <c r="E460" s="960"/>
      <c r="F460" s="960"/>
      <c r="G460" s="961"/>
      <c r="H460" s="959"/>
      <c r="I460" s="960"/>
      <c r="J460" s="960"/>
      <c r="K460" s="960"/>
      <c r="L460" s="961"/>
    </row>
    <row r="461" spans="2:12" x14ac:dyDescent="0.3">
      <c r="B461" s="959"/>
      <c r="C461" s="960"/>
      <c r="D461" s="960"/>
      <c r="E461" s="960"/>
      <c r="F461" s="960"/>
      <c r="G461" s="961"/>
      <c r="H461" s="959"/>
      <c r="I461" s="960"/>
      <c r="J461" s="960"/>
      <c r="K461" s="960"/>
      <c r="L461" s="961"/>
    </row>
    <row r="462" spans="2:12" x14ac:dyDescent="0.3">
      <c r="B462" s="959"/>
      <c r="C462" s="960"/>
      <c r="D462" s="960"/>
      <c r="E462" s="960"/>
      <c r="F462" s="960"/>
      <c r="G462" s="961"/>
      <c r="H462" s="959"/>
      <c r="I462" s="960"/>
      <c r="J462" s="960"/>
      <c r="K462" s="960"/>
      <c r="L462" s="961"/>
    </row>
    <row r="463" spans="2:12" x14ac:dyDescent="0.3">
      <c r="B463" s="959"/>
      <c r="C463" s="960"/>
      <c r="D463" s="960"/>
      <c r="E463" s="960"/>
      <c r="F463" s="960"/>
      <c r="G463" s="961"/>
      <c r="H463" s="959"/>
      <c r="I463" s="960"/>
      <c r="J463" s="960"/>
      <c r="K463" s="960"/>
      <c r="L463" s="961"/>
    </row>
    <row r="464" spans="2:12" x14ac:dyDescent="0.3">
      <c r="B464" s="959"/>
      <c r="C464" s="960"/>
      <c r="D464" s="960"/>
      <c r="E464" s="960"/>
      <c r="F464" s="960"/>
      <c r="G464" s="961"/>
      <c r="H464" s="959"/>
      <c r="I464" s="960"/>
      <c r="J464" s="960"/>
      <c r="K464" s="960"/>
      <c r="L464" s="961"/>
    </row>
    <row r="465" spans="2:12" x14ac:dyDescent="0.3">
      <c r="B465" s="959"/>
      <c r="C465" s="960"/>
      <c r="D465" s="960"/>
      <c r="E465" s="960"/>
      <c r="F465" s="960"/>
      <c r="G465" s="961"/>
      <c r="H465" s="959"/>
      <c r="I465" s="960"/>
      <c r="J465" s="960"/>
      <c r="K465" s="960"/>
      <c r="L465" s="961"/>
    </row>
    <row r="466" spans="2:12" x14ac:dyDescent="0.3">
      <c r="B466" s="959"/>
      <c r="C466" s="960"/>
      <c r="D466" s="960"/>
      <c r="E466" s="960"/>
      <c r="F466" s="960"/>
      <c r="G466" s="961"/>
      <c r="H466" s="959"/>
      <c r="I466" s="960"/>
      <c r="J466" s="960"/>
      <c r="K466" s="960"/>
      <c r="L466" s="961"/>
    </row>
    <row r="467" spans="2:12" x14ac:dyDescent="0.3">
      <c r="B467" s="959"/>
      <c r="C467" s="960"/>
      <c r="D467" s="960"/>
      <c r="E467" s="960"/>
      <c r="F467" s="960"/>
      <c r="G467" s="961"/>
      <c r="H467" s="959"/>
      <c r="I467" s="960"/>
      <c r="J467" s="960"/>
      <c r="K467" s="960"/>
      <c r="L467" s="961"/>
    </row>
    <row r="468" spans="2:12" x14ac:dyDescent="0.3">
      <c r="B468" s="959"/>
      <c r="C468" s="960"/>
      <c r="D468" s="960"/>
      <c r="E468" s="960"/>
      <c r="F468" s="960"/>
      <c r="G468" s="961"/>
      <c r="H468" s="959"/>
      <c r="I468" s="960"/>
      <c r="J468" s="960"/>
      <c r="K468" s="960"/>
      <c r="L468" s="961"/>
    </row>
    <row r="469" spans="2:12" x14ac:dyDescent="0.3">
      <c r="B469" s="959"/>
      <c r="C469" s="960"/>
      <c r="D469" s="960"/>
      <c r="E469" s="960"/>
      <c r="F469" s="960"/>
      <c r="G469" s="961"/>
      <c r="H469" s="959"/>
      <c r="I469" s="960"/>
      <c r="J469" s="960"/>
      <c r="K469" s="960"/>
      <c r="L469" s="961"/>
    </row>
    <row r="470" spans="2:12" x14ac:dyDescent="0.3">
      <c r="B470" s="959"/>
      <c r="C470" s="960"/>
      <c r="D470" s="960"/>
      <c r="E470" s="960"/>
      <c r="F470" s="960"/>
      <c r="G470" s="961"/>
      <c r="H470" s="959"/>
      <c r="I470" s="960"/>
      <c r="J470" s="960"/>
      <c r="K470" s="960"/>
      <c r="L470" s="961"/>
    </row>
    <row r="471" spans="2:12" x14ac:dyDescent="0.3">
      <c r="B471" s="959"/>
      <c r="C471" s="960"/>
      <c r="D471" s="960"/>
      <c r="E471" s="960"/>
      <c r="F471" s="960"/>
      <c r="G471" s="961"/>
      <c r="H471" s="959"/>
      <c r="I471" s="960"/>
      <c r="J471" s="960"/>
      <c r="K471" s="960"/>
      <c r="L471" s="961"/>
    </row>
    <row r="472" spans="2:12" x14ac:dyDescent="0.3">
      <c r="B472" s="959"/>
      <c r="C472" s="960"/>
      <c r="D472" s="960"/>
      <c r="E472" s="960"/>
      <c r="F472" s="960"/>
      <c r="G472" s="961"/>
      <c r="H472" s="959"/>
      <c r="I472" s="960"/>
      <c r="J472" s="960"/>
      <c r="K472" s="960"/>
      <c r="L472" s="961"/>
    </row>
    <row r="473" spans="2:12" x14ac:dyDescent="0.3">
      <c r="B473" s="1077" t="s">
        <v>916</v>
      </c>
      <c r="C473" s="1078"/>
      <c r="D473" s="1078"/>
      <c r="E473" s="1078"/>
      <c r="F473" s="1078"/>
      <c r="G473" s="1078"/>
      <c r="H473" s="1077" t="s">
        <v>917</v>
      </c>
      <c r="I473" s="1078"/>
      <c r="J473" s="1078"/>
      <c r="K473" s="1078"/>
      <c r="L473" s="1078"/>
    </row>
    <row r="474" spans="2:12" x14ac:dyDescent="0.3">
      <c r="B474" s="1078"/>
      <c r="C474" s="1078"/>
      <c r="D474" s="1078"/>
      <c r="E474" s="1078"/>
      <c r="F474" s="1078"/>
      <c r="G474" s="1078"/>
      <c r="H474" s="1078"/>
      <c r="I474" s="1078"/>
      <c r="J474" s="1078"/>
      <c r="K474" s="1078"/>
      <c r="L474" s="1078"/>
    </row>
    <row r="475" spans="2:12" x14ac:dyDescent="0.3">
      <c r="B475" s="959" t="s">
        <v>690</v>
      </c>
      <c r="C475" s="960"/>
      <c r="D475" s="960"/>
      <c r="E475" s="960"/>
      <c r="F475" s="960"/>
      <c r="G475" s="961"/>
      <c r="H475" s="959" t="s">
        <v>691</v>
      </c>
      <c r="I475" s="960"/>
      <c r="J475" s="960"/>
      <c r="K475" s="960"/>
      <c r="L475" s="961"/>
    </row>
    <row r="476" spans="2:12" x14ac:dyDescent="0.3">
      <c r="B476" s="959"/>
      <c r="C476" s="960"/>
      <c r="D476" s="960"/>
      <c r="E476" s="960"/>
      <c r="F476" s="960"/>
      <c r="G476" s="961"/>
      <c r="H476" s="959"/>
      <c r="I476" s="960"/>
      <c r="J476" s="960"/>
      <c r="K476" s="960"/>
      <c r="L476" s="961"/>
    </row>
    <row r="477" spans="2:12" x14ac:dyDescent="0.3">
      <c r="B477" s="959"/>
      <c r="C477" s="960"/>
      <c r="D477" s="960"/>
      <c r="E477" s="960"/>
      <c r="F477" s="960"/>
      <c r="G477" s="961"/>
      <c r="H477" s="959"/>
      <c r="I477" s="960"/>
      <c r="J477" s="960"/>
      <c r="K477" s="960"/>
      <c r="L477" s="961"/>
    </row>
    <row r="478" spans="2:12" x14ac:dyDescent="0.3">
      <c r="B478" s="959"/>
      <c r="C478" s="960"/>
      <c r="D478" s="960"/>
      <c r="E478" s="960"/>
      <c r="F478" s="960"/>
      <c r="G478" s="961"/>
      <c r="H478" s="959"/>
      <c r="I478" s="960"/>
      <c r="J478" s="960"/>
      <c r="K478" s="960"/>
      <c r="L478" s="961"/>
    </row>
    <row r="479" spans="2:12" x14ac:dyDescent="0.3">
      <c r="B479" s="959"/>
      <c r="C479" s="960"/>
      <c r="D479" s="960"/>
      <c r="E479" s="960"/>
      <c r="F479" s="960"/>
      <c r="G479" s="961"/>
      <c r="H479" s="959"/>
      <c r="I479" s="960"/>
      <c r="J479" s="960"/>
      <c r="K479" s="960"/>
      <c r="L479" s="961"/>
    </row>
    <row r="480" spans="2:12" x14ac:dyDescent="0.3">
      <c r="B480" s="959"/>
      <c r="C480" s="960"/>
      <c r="D480" s="960"/>
      <c r="E480" s="960"/>
      <c r="F480" s="960"/>
      <c r="G480" s="961"/>
      <c r="H480" s="959"/>
      <c r="I480" s="960"/>
      <c r="J480" s="960"/>
      <c r="K480" s="960"/>
      <c r="L480" s="961"/>
    </row>
    <row r="481" spans="2:12" x14ac:dyDescent="0.3">
      <c r="B481" s="959"/>
      <c r="C481" s="960"/>
      <c r="D481" s="960"/>
      <c r="E481" s="960"/>
      <c r="F481" s="960"/>
      <c r="G481" s="961"/>
      <c r="H481" s="959"/>
      <c r="I481" s="960"/>
      <c r="J481" s="960"/>
      <c r="K481" s="960"/>
      <c r="L481" s="961"/>
    </row>
    <row r="482" spans="2:12" x14ac:dyDescent="0.3">
      <c r="B482" s="959"/>
      <c r="C482" s="960"/>
      <c r="D482" s="960"/>
      <c r="E482" s="960"/>
      <c r="F482" s="960"/>
      <c r="G482" s="961"/>
      <c r="H482" s="959"/>
      <c r="I482" s="960"/>
      <c r="J482" s="960"/>
      <c r="K482" s="960"/>
      <c r="L482" s="961"/>
    </row>
    <row r="483" spans="2:12" x14ac:dyDescent="0.3">
      <c r="B483" s="959"/>
      <c r="C483" s="960"/>
      <c r="D483" s="960"/>
      <c r="E483" s="960"/>
      <c r="F483" s="960"/>
      <c r="G483" s="961"/>
      <c r="H483" s="959"/>
      <c r="I483" s="960"/>
      <c r="J483" s="960"/>
      <c r="K483" s="960"/>
      <c r="L483" s="961"/>
    </row>
    <row r="484" spans="2:12" x14ac:dyDescent="0.3">
      <c r="B484" s="959"/>
      <c r="C484" s="960"/>
      <c r="D484" s="960"/>
      <c r="E484" s="960"/>
      <c r="F484" s="960"/>
      <c r="G484" s="961"/>
      <c r="H484" s="959"/>
      <c r="I484" s="960"/>
      <c r="J484" s="960"/>
      <c r="K484" s="960"/>
      <c r="L484" s="961"/>
    </row>
    <row r="485" spans="2:12" x14ac:dyDescent="0.3">
      <c r="B485" s="959"/>
      <c r="C485" s="960"/>
      <c r="D485" s="960"/>
      <c r="E485" s="960"/>
      <c r="F485" s="960"/>
      <c r="G485" s="961"/>
      <c r="H485" s="959"/>
      <c r="I485" s="960"/>
      <c r="J485" s="960"/>
      <c r="K485" s="960"/>
      <c r="L485" s="961"/>
    </row>
    <row r="486" spans="2:12" x14ac:dyDescent="0.3">
      <c r="B486" s="959"/>
      <c r="C486" s="960"/>
      <c r="D486" s="960"/>
      <c r="E486" s="960"/>
      <c r="F486" s="960"/>
      <c r="G486" s="961"/>
      <c r="H486" s="959"/>
      <c r="I486" s="960"/>
      <c r="J486" s="960"/>
      <c r="K486" s="960"/>
      <c r="L486" s="961"/>
    </row>
    <row r="487" spans="2:12" x14ac:dyDescent="0.3">
      <c r="B487" s="959"/>
      <c r="C487" s="960"/>
      <c r="D487" s="960"/>
      <c r="E487" s="960"/>
      <c r="F487" s="960"/>
      <c r="G487" s="961"/>
      <c r="H487" s="959"/>
      <c r="I487" s="960"/>
      <c r="J487" s="960"/>
      <c r="K487" s="960"/>
      <c r="L487" s="961"/>
    </row>
    <row r="488" spans="2:12" x14ac:dyDescent="0.3">
      <c r="B488" s="959"/>
      <c r="C488" s="960"/>
      <c r="D488" s="960"/>
      <c r="E488" s="960"/>
      <c r="F488" s="960"/>
      <c r="G488" s="961"/>
      <c r="H488" s="959"/>
      <c r="I488" s="960"/>
      <c r="J488" s="960"/>
      <c r="K488" s="960"/>
      <c r="L488" s="961"/>
    </row>
    <row r="489" spans="2:12" x14ac:dyDescent="0.3">
      <c r="B489" s="1077" t="s">
        <v>918</v>
      </c>
      <c r="C489" s="1078"/>
      <c r="D489" s="1078"/>
      <c r="E489" s="1078"/>
      <c r="F489" s="1078"/>
      <c r="G489" s="1078"/>
      <c r="H489" s="1077" t="s">
        <v>918</v>
      </c>
      <c r="I489" s="1078"/>
      <c r="J489" s="1078"/>
      <c r="K489" s="1078"/>
      <c r="L489" s="1078"/>
    </row>
    <row r="490" spans="2:12" x14ac:dyDescent="0.3">
      <c r="B490" s="1078"/>
      <c r="C490" s="1078"/>
      <c r="D490" s="1078"/>
      <c r="E490" s="1078"/>
      <c r="F490" s="1078"/>
      <c r="G490" s="1078"/>
      <c r="H490" s="1078"/>
      <c r="I490" s="1078"/>
      <c r="J490" s="1078"/>
      <c r="K490" s="1078"/>
      <c r="L490" s="1078"/>
    </row>
    <row r="491" spans="2:12" ht="15" customHeight="1" x14ac:dyDescent="0.3">
      <c r="B491" s="1052" t="s">
        <v>690</v>
      </c>
      <c r="C491" s="1053"/>
      <c r="D491" s="1053"/>
      <c r="E491" s="1053"/>
      <c r="F491" s="1053"/>
      <c r="G491" s="1054"/>
      <c r="H491" s="1052" t="s">
        <v>691</v>
      </c>
      <c r="I491" s="1053"/>
      <c r="J491" s="1053"/>
      <c r="K491" s="1053"/>
      <c r="L491" s="1054"/>
    </row>
    <row r="492" spans="2:12" ht="15" customHeight="1" x14ac:dyDescent="0.3">
      <c r="B492" s="959"/>
      <c r="C492" s="960"/>
      <c r="D492" s="960"/>
      <c r="E492" s="960"/>
      <c r="F492" s="960"/>
      <c r="G492" s="961"/>
      <c r="H492" s="959"/>
      <c r="I492" s="960"/>
      <c r="J492" s="960"/>
      <c r="K492" s="960"/>
      <c r="L492" s="961"/>
    </row>
    <row r="493" spans="2:12" ht="15" customHeight="1" x14ac:dyDescent="0.3">
      <c r="B493" s="959"/>
      <c r="C493" s="960"/>
      <c r="D493" s="960"/>
      <c r="E493" s="960"/>
      <c r="F493" s="960"/>
      <c r="G493" s="961"/>
      <c r="H493" s="959"/>
      <c r="I493" s="960"/>
      <c r="J493" s="960"/>
      <c r="K493" s="960"/>
      <c r="L493" s="961"/>
    </row>
    <row r="494" spans="2:12" ht="15" customHeight="1" x14ac:dyDescent="0.3">
      <c r="B494" s="959"/>
      <c r="C494" s="960"/>
      <c r="D494" s="960"/>
      <c r="E494" s="960"/>
      <c r="F494" s="960"/>
      <c r="G494" s="961"/>
      <c r="H494" s="959"/>
      <c r="I494" s="960"/>
      <c r="J494" s="960"/>
      <c r="K494" s="960"/>
      <c r="L494" s="961"/>
    </row>
    <row r="495" spans="2:12" ht="15" customHeight="1" x14ac:dyDescent="0.3">
      <c r="B495" s="959"/>
      <c r="C495" s="960"/>
      <c r="D495" s="960"/>
      <c r="E495" s="960"/>
      <c r="F495" s="960"/>
      <c r="G495" s="961"/>
      <c r="H495" s="959"/>
      <c r="I495" s="960"/>
      <c r="J495" s="960"/>
      <c r="K495" s="960"/>
      <c r="L495" s="961"/>
    </row>
    <row r="496" spans="2:12" ht="15" customHeight="1" x14ac:dyDescent="0.3">
      <c r="B496" s="959"/>
      <c r="C496" s="960"/>
      <c r="D496" s="960"/>
      <c r="E496" s="960"/>
      <c r="F496" s="960"/>
      <c r="G496" s="961"/>
      <c r="H496" s="959"/>
      <c r="I496" s="960"/>
      <c r="J496" s="960"/>
      <c r="K496" s="960"/>
      <c r="L496" s="961"/>
    </row>
    <row r="497" spans="2:12" ht="15" customHeight="1" x14ac:dyDescent="0.3">
      <c r="B497" s="959"/>
      <c r="C497" s="960"/>
      <c r="D497" s="960"/>
      <c r="E497" s="960"/>
      <c r="F497" s="960"/>
      <c r="G497" s="961"/>
      <c r="H497" s="959"/>
      <c r="I497" s="960"/>
      <c r="J497" s="960"/>
      <c r="K497" s="960"/>
      <c r="L497" s="961"/>
    </row>
    <row r="498" spans="2:12" ht="15" customHeight="1" x14ac:dyDescent="0.3">
      <c r="B498" s="959"/>
      <c r="C498" s="960"/>
      <c r="D498" s="960"/>
      <c r="E498" s="960"/>
      <c r="F498" s="960"/>
      <c r="G498" s="961"/>
      <c r="H498" s="959"/>
      <c r="I498" s="960"/>
      <c r="J498" s="960"/>
      <c r="K498" s="960"/>
      <c r="L498" s="961"/>
    </row>
    <row r="499" spans="2:12" ht="15" customHeight="1" x14ac:dyDescent="0.3">
      <c r="B499" s="959"/>
      <c r="C499" s="960"/>
      <c r="D499" s="960"/>
      <c r="E499" s="960"/>
      <c r="F499" s="960"/>
      <c r="G499" s="961"/>
      <c r="H499" s="959"/>
      <c r="I499" s="960"/>
      <c r="J499" s="960"/>
      <c r="K499" s="960"/>
      <c r="L499" s="961"/>
    </row>
    <row r="500" spans="2:12" ht="15" customHeight="1" x14ac:dyDescent="0.3">
      <c r="B500" s="959"/>
      <c r="C500" s="960"/>
      <c r="D500" s="960"/>
      <c r="E500" s="960"/>
      <c r="F500" s="960"/>
      <c r="G500" s="961"/>
      <c r="H500" s="959"/>
      <c r="I500" s="960"/>
      <c r="J500" s="960"/>
      <c r="K500" s="960"/>
      <c r="L500" s="961"/>
    </row>
    <row r="501" spans="2:12" ht="15" customHeight="1" x14ac:dyDescent="0.3">
      <c r="B501" s="959"/>
      <c r="C501" s="960"/>
      <c r="D501" s="960"/>
      <c r="E501" s="960"/>
      <c r="F501" s="960"/>
      <c r="G501" s="961"/>
      <c r="H501" s="959"/>
      <c r="I501" s="960"/>
      <c r="J501" s="960"/>
      <c r="K501" s="960"/>
      <c r="L501" s="961"/>
    </row>
    <row r="502" spans="2:12" ht="15" customHeight="1" x14ac:dyDescent="0.3">
      <c r="B502" s="959"/>
      <c r="C502" s="960"/>
      <c r="D502" s="960"/>
      <c r="E502" s="960"/>
      <c r="F502" s="960"/>
      <c r="G502" s="961"/>
      <c r="H502" s="959"/>
      <c r="I502" s="960"/>
      <c r="J502" s="960"/>
      <c r="K502" s="960"/>
      <c r="L502" s="961"/>
    </row>
    <row r="503" spans="2:12" ht="15" customHeight="1" x14ac:dyDescent="0.3">
      <c r="B503" s="959"/>
      <c r="C503" s="960"/>
      <c r="D503" s="960"/>
      <c r="E503" s="960"/>
      <c r="F503" s="960"/>
      <c r="G503" s="961"/>
      <c r="H503" s="959"/>
      <c r="I503" s="960"/>
      <c r="J503" s="960"/>
      <c r="K503" s="960"/>
      <c r="L503" s="961"/>
    </row>
    <row r="504" spans="2:12" ht="15" customHeight="1" x14ac:dyDescent="0.3">
      <c r="B504" s="1099"/>
      <c r="C504" s="1100"/>
      <c r="D504" s="1100"/>
      <c r="E504" s="1100"/>
      <c r="F504" s="1100"/>
      <c r="G504" s="1101"/>
      <c r="H504" s="1099"/>
      <c r="I504" s="1100"/>
      <c r="J504" s="1100"/>
      <c r="K504" s="1100"/>
      <c r="L504" s="1101"/>
    </row>
    <row r="505" spans="2:12" x14ac:dyDescent="0.3">
      <c r="B505" s="1082" t="s">
        <v>771</v>
      </c>
      <c r="C505" s="1094"/>
      <c r="D505" s="1094"/>
      <c r="E505" s="1094"/>
      <c r="F505" s="1094"/>
      <c r="G505" s="1095"/>
      <c r="H505" s="1082" t="s">
        <v>816</v>
      </c>
      <c r="I505" s="1094"/>
      <c r="J505" s="1094"/>
      <c r="K505" s="1094"/>
      <c r="L505" s="1095"/>
    </row>
    <row r="506" spans="2:12" x14ac:dyDescent="0.3">
      <c r="B506" s="1096"/>
      <c r="C506" s="1097"/>
      <c r="D506" s="1097"/>
      <c r="E506" s="1097"/>
      <c r="F506" s="1097"/>
      <c r="G506" s="1098"/>
      <c r="H506" s="1096"/>
      <c r="I506" s="1097"/>
      <c r="J506" s="1097"/>
      <c r="K506" s="1097"/>
      <c r="L506" s="1098"/>
    </row>
    <row r="507" spans="2:12" x14ac:dyDescent="0.3">
      <c r="B507" s="1052" t="s">
        <v>690</v>
      </c>
      <c r="C507" s="1053"/>
      <c r="D507" s="1053"/>
      <c r="E507" s="1053"/>
      <c r="F507" s="1053"/>
      <c r="G507" s="1054"/>
      <c r="H507" s="1052" t="s">
        <v>691</v>
      </c>
      <c r="I507" s="1053"/>
      <c r="J507" s="1053"/>
      <c r="K507" s="1053"/>
      <c r="L507" s="1054"/>
    </row>
    <row r="508" spans="2:12" x14ac:dyDescent="0.3">
      <c r="B508" s="959"/>
      <c r="C508" s="960"/>
      <c r="D508" s="960"/>
      <c r="E508" s="960"/>
      <c r="F508" s="960"/>
      <c r="G508" s="961"/>
      <c r="H508" s="959"/>
      <c r="I508" s="960"/>
      <c r="J508" s="960"/>
      <c r="K508" s="960"/>
      <c r="L508" s="961"/>
    </row>
    <row r="509" spans="2:12" x14ac:dyDescent="0.3">
      <c r="B509" s="959"/>
      <c r="C509" s="960"/>
      <c r="D509" s="960"/>
      <c r="E509" s="960"/>
      <c r="F509" s="960"/>
      <c r="G509" s="961"/>
      <c r="H509" s="959"/>
      <c r="I509" s="960"/>
      <c r="J509" s="960"/>
      <c r="K509" s="960"/>
      <c r="L509" s="961"/>
    </row>
    <row r="510" spans="2:12" x14ac:dyDescent="0.3">
      <c r="B510" s="959"/>
      <c r="C510" s="960"/>
      <c r="D510" s="960"/>
      <c r="E510" s="960"/>
      <c r="F510" s="960"/>
      <c r="G510" s="961"/>
      <c r="H510" s="959"/>
      <c r="I510" s="960"/>
      <c r="J510" s="960"/>
      <c r="K510" s="960"/>
      <c r="L510" s="961"/>
    </row>
    <row r="511" spans="2:12" x14ac:dyDescent="0.3">
      <c r="B511" s="959"/>
      <c r="C511" s="960"/>
      <c r="D511" s="960"/>
      <c r="E511" s="960"/>
      <c r="F511" s="960"/>
      <c r="G511" s="961"/>
      <c r="H511" s="959"/>
      <c r="I511" s="960"/>
      <c r="J511" s="960"/>
      <c r="K511" s="960"/>
      <c r="L511" s="961"/>
    </row>
    <row r="512" spans="2:12" x14ac:dyDescent="0.3">
      <c r="B512" s="959"/>
      <c r="C512" s="960"/>
      <c r="D512" s="960"/>
      <c r="E512" s="960"/>
      <c r="F512" s="960"/>
      <c r="G512" s="961"/>
      <c r="H512" s="959"/>
      <c r="I512" s="960"/>
      <c r="J512" s="960"/>
      <c r="K512" s="960"/>
      <c r="L512" s="961"/>
    </row>
    <row r="513" spans="2:12" x14ac:dyDescent="0.3">
      <c r="B513" s="959"/>
      <c r="C513" s="960"/>
      <c r="D513" s="960"/>
      <c r="E513" s="960"/>
      <c r="F513" s="960"/>
      <c r="G513" s="961"/>
      <c r="H513" s="959"/>
      <c r="I513" s="960"/>
      <c r="J513" s="960"/>
      <c r="K513" s="960"/>
      <c r="L513" s="961"/>
    </row>
    <row r="514" spans="2:12" x14ac:dyDescent="0.3">
      <c r="B514" s="959"/>
      <c r="C514" s="960"/>
      <c r="D514" s="960"/>
      <c r="E514" s="960"/>
      <c r="F514" s="960"/>
      <c r="G514" s="961"/>
      <c r="H514" s="959"/>
      <c r="I514" s="960"/>
      <c r="J514" s="960"/>
      <c r="K514" s="960"/>
      <c r="L514" s="961"/>
    </row>
    <row r="515" spans="2:12" x14ac:dyDescent="0.3">
      <c r="B515" s="959"/>
      <c r="C515" s="960"/>
      <c r="D515" s="960"/>
      <c r="E515" s="960"/>
      <c r="F515" s="960"/>
      <c r="G515" s="961"/>
      <c r="H515" s="959"/>
      <c r="I515" s="960"/>
      <c r="J515" s="960"/>
      <c r="K515" s="960"/>
      <c r="L515" s="961"/>
    </row>
    <row r="516" spans="2:12" x14ac:dyDescent="0.3">
      <c r="B516" s="959"/>
      <c r="C516" s="960"/>
      <c r="D516" s="960"/>
      <c r="E516" s="960"/>
      <c r="F516" s="960"/>
      <c r="G516" s="961"/>
      <c r="H516" s="959"/>
      <c r="I516" s="960"/>
      <c r="J516" s="960"/>
      <c r="K516" s="960"/>
      <c r="L516" s="961"/>
    </row>
    <row r="517" spans="2:12" x14ac:dyDescent="0.3">
      <c r="B517" s="959"/>
      <c r="C517" s="960"/>
      <c r="D517" s="960"/>
      <c r="E517" s="960"/>
      <c r="F517" s="960"/>
      <c r="G517" s="961"/>
      <c r="H517" s="959"/>
      <c r="I517" s="960"/>
      <c r="J517" s="960"/>
      <c r="K517" s="960"/>
      <c r="L517" s="961"/>
    </row>
    <row r="518" spans="2:12" x14ac:dyDescent="0.3">
      <c r="B518" s="959"/>
      <c r="C518" s="960"/>
      <c r="D518" s="960"/>
      <c r="E518" s="960"/>
      <c r="F518" s="960"/>
      <c r="G518" s="961"/>
      <c r="H518" s="959"/>
      <c r="I518" s="960"/>
      <c r="J518" s="960"/>
      <c r="K518" s="960"/>
      <c r="L518" s="961"/>
    </row>
    <row r="519" spans="2:12" x14ac:dyDescent="0.3">
      <c r="B519" s="959"/>
      <c r="C519" s="960"/>
      <c r="D519" s="960"/>
      <c r="E519" s="960"/>
      <c r="F519" s="960"/>
      <c r="G519" s="961"/>
      <c r="H519" s="959"/>
      <c r="I519" s="960"/>
      <c r="J519" s="960"/>
      <c r="K519" s="960"/>
      <c r="L519" s="961"/>
    </row>
    <row r="520" spans="2:12" x14ac:dyDescent="0.3">
      <c r="B520" s="1099"/>
      <c r="C520" s="1100"/>
      <c r="D520" s="1100"/>
      <c r="E520" s="1100"/>
      <c r="F520" s="1100"/>
      <c r="G520" s="1101"/>
      <c r="H520" s="1099"/>
      <c r="I520" s="1100"/>
      <c r="J520" s="1100"/>
      <c r="K520" s="1100"/>
      <c r="L520" s="1101"/>
    </row>
    <row r="521" spans="2:12" x14ac:dyDescent="0.3">
      <c r="B521" s="1082" t="s">
        <v>919</v>
      </c>
      <c r="C521" s="1094"/>
      <c r="D521" s="1094"/>
      <c r="E521" s="1094"/>
      <c r="F521" s="1094"/>
      <c r="G521" s="1095"/>
      <c r="H521" s="1082" t="s">
        <v>920</v>
      </c>
      <c r="I521" s="1094"/>
      <c r="J521" s="1094"/>
      <c r="K521" s="1094"/>
      <c r="L521" s="1095"/>
    </row>
    <row r="522" spans="2:12" x14ac:dyDescent="0.3">
      <c r="B522" s="1096"/>
      <c r="C522" s="1097"/>
      <c r="D522" s="1097"/>
      <c r="E522" s="1097"/>
      <c r="F522" s="1097"/>
      <c r="G522" s="1098"/>
      <c r="H522" s="1096"/>
      <c r="I522" s="1097"/>
      <c r="J522" s="1097"/>
      <c r="K522" s="1097"/>
      <c r="L522" s="1098"/>
    </row>
    <row r="523" spans="2:12" x14ac:dyDescent="0.3">
      <c r="B523" s="1052" t="s">
        <v>690</v>
      </c>
      <c r="C523" s="1053"/>
      <c r="D523" s="1053"/>
      <c r="E523" s="1053"/>
      <c r="F523" s="1053"/>
      <c r="G523" s="1054"/>
      <c r="H523" s="1052" t="s">
        <v>691</v>
      </c>
      <c r="I523" s="1053"/>
      <c r="J523" s="1053"/>
      <c r="K523" s="1053"/>
      <c r="L523" s="1054"/>
    </row>
    <row r="524" spans="2:12" x14ac:dyDescent="0.3">
      <c r="B524" s="959"/>
      <c r="C524" s="960"/>
      <c r="D524" s="960"/>
      <c r="E524" s="960"/>
      <c r="F524" s="960"/>
      <c r="G524" s="961"/>
      <c r="H524" s="959"/>
      <c r="I524" s="960"/>
      <c r="J524" s="960"/>
      <c r="K524" s="960"/>
      <c r="L524" s="961"/>
    </row>
    <row r="525" spans="2:12" x14ac:dyDescent="0.3">
      <c r="B525" s="959"/>
      <c r="C525" s="960"/>
      <c r="D525" s="960"/>
      <c r="E525" s="960"/>
      <c r="F525" s="960"/>
      <c r="G525" s="961"/>
      <c r="H525" s="959"/>
      <c r="I525" s="960"/>
      <c r="J525" s="960"/>
      <c r="K525" s="960"/>
      <c r="L525" s="961"/>
    </row>
    <row r="526" spans="2:12" x14ac:dyDescent="0.3">
      <c r="B526" s="959"/>
      <c r="C526" s="960"/>
      <c r="D526" s="960"/>
      <c r="E526" s="960"/>
      <c r="F526" s="960"/>
      <c r="G526" s="961"/>
      <c r="H526" s="959"/>
      <c r="I526" s="960"/>
      <c r="J526" s="960"/>
      <c r="K526" s="960"/>
      <c r="L526" s="961"/>
    </row>
    <row r="527" spans="2:12" x14ac:dyDescent="0.3">
      <c r="B527" s="959"/>
      <c r="C527" s="960"/>
      <c r="D527" s="960"/>
      <c r="E527" s="960"/>
      <c r="F527" s="960"/>
      <c r="G527" s="961"/>
      <c r="H527" s="959"/>
      <c r="I527" s="960"/>
      <c r="J527" s="960"/>
      <c r="K527" s="960"/>
      <c r="L527" s="961"/>
    </row>
    <row r="528" spans="2:12" x14ac:dyDescent="0.3">
      <c r="B528" s="959"/>
      <c r="C528" s="960"/>
      <c r="D528" s="960"/>
      <c r="E528" s="960"/>
      <c r="F528" s="960"/>
      <c r="G528" s="961"/>
      <c r="H528" s="959"/>
      <c r="I528" s="960"/>
      <c r="J528" s="960"/>
      <c r="K528" s="960"/>
      <c r="L528" s="961"/>
    </row>
    <row r="529" spans="2:12" x14ac:dyDescent="0.3">
      <c r="B529" s="959"/>
      <c r="C529" s="960"/>
      <c r="D529" s="960"/>
      <c r="E529" s="960"/>
      <c r="F529" s="960"/>
      <c r="G529" s="961"/>
      <c r="H529" s="959"/>
      <c r="I529" s="960"/>
      <c r="J529" s="960"/>
      <c r="K529" s="960"/>
      <c r="L529" s="961"/>
    </row>
    <row r="530" spans="2:12" x14ac:dyDescent="0.3">
      <c r="B530" s="959"/>
      <c r="C530" s="960"/>
      <c r="D530" s="960"/>
      <c r="E530" s="960"/>
      <c r="F530" s="960"/>
      <c r="G530" s="961"/>
      <c r="H530" s="959"/>
      <c r="I530" s="960"/>
      <c r="J530" s="960"/>
      <c r="K530" s="960"/>
      <c r="L530" s="961"/>
    </row>
    <row r="531" spans="2:12" x14ac:dyDescent="0.3">
      <c r="B531" s="959"/>
      <c r="C531" s="960"/>
      <c r="D531" s="960"/>
      <c r="E531" s="960"/>
      <c r="F531" s="960"/>
      <c r="G531" s="961"/>
      <c r="H531" s="959"/>
      <c r="I531" s="960"/>
      <c r="J531" s="960"/>
      <c r="K531" s="960"/>
      <c r="L531" s="961"/>
    </row>
    <row r="532" spans="2:12" x14ac:dyDescent="0.3">
      <c r="B532" s="959"/>
      <c r="C532" s="960"/>
      <c r="D532" s="960"/>
      <c r="E532" s="960"/>
      <c r="F532" s="960"/>
      <c r="G532" s="961"/>
      <c r="H532" s="959"/>
      <c r="I532" s="960"/>
      <c r="J532" s="960"/>
      <c r="K532" s="960"/>
      <c r="L532" s="961"/>
    </row>
    <row r="533" spans="2:12" x14ac:dyDescent="0.3">
      <c r="B533" s="959"/>
      <c r="C533" s="960"/>
      <c r="D533" s="960"/>
      <c r="E533" s="960"/>
      <c r="F533" s="960"/>
      <c r="G533" s="961"/>
      <c r="H533" s="959"/>
      <c r="I533" s="960"/>
      <c r="J533" s="960"/>
      <c r="K533" s="960"/>
      <c r="L533" s="961"/>
    </row>
    <row r="534" spans="2:12" x14ac:dyDescent="0.3">
      <c r="B534" s="959"/>
      <c r="C534" s="960"/>
      <c r="D534" s="960"/>
      <c r="E534" s="960"/>
      <c r="F534" s="960"/>
      <c r="G534" s="961"/>
      <c r="H534" s="959"/>
      <c r="I534" s="960"/>
      <c r="J534" s="960"/>
      <c r="K534" s="960"/>
      <c r="L534" s="961"/>
    </row>
    <row r="535" spans="2:12" x14ac:dyDescent="0.3">
      <c r="B535" s="959"/>
      <c r="C535" s="960"/>
      <c r="D535" s="960"/>
      <c r="E535" s="960"/>
      <c r="F535" s="960"/>
      <c r="G535" s="961"/>
      <c r="H535" s="959"/>
      <c r="I535" s="960"/>
      <c r="J535" s="960"/>
      <c r="K535" s="960"/>
      <c r="L535" s="961"/>
    </row>
    <row r="536" spans="2:12" x14ac:dyDescent="0.3">
      <c r="B536" s="1099"/>
      <c r="C536" s="1100"/>
      <c r="D536" s="1100"/>
      <c r="E536" s="1100"/>
      <c r="F536" s="1100"/>
      <c r="G536" s="1101"/>
      <c r="H536" s="1099"/>
      <c r="I536" s="1100"/>
      <c r="J536" s="1100"/>
      <c r="K536" s="1100"/>
      <c r="L536" s="1101"/>
    </row>
    <row r="537" spans="2:12" x14ac:dyDescent="0.3">
      <c r="B537" s="1082" t="s">
        <v>921</v>
      </c>
      <c r="C537" s="1094"/>
      <c r="D537" s="1094"/>
      <c r="E537" s="1094"/>
      <c r="F537" s="1094"/>
      <c r="G537" s="1095"/>
      <c r="H537" s="1082" t="s">
        <v>922</v>
      </c>
      <c r="I537" s="1094"/>
      <c r="J537" s="1094"/>
      <c r="K537" s="1094"/>
      <c r="L537" s="1095"/>
    </row>
    <row r="538" spans="2:12" x14ac:dyDescent="0.3">
      <c r="B538" s="1096"/>
      <c r="C538" s="1097"/>
      <c r="D538" s="1097"/>
      <c r="E538" s="1097"/>
      <c r="F538" s="1097"/>
      <c r="G538" s="1098"/>
      <c r="H538" s="1096"/>
      <c r="I538" s="1097"/>
      <c r="J538" s="1097"/>
      <c r="K538" s="1097"/>
      <c r="L538" s="1098"/>
    </row>
    <row r="539" spans="2:12" x14ac:dyDescent="0.3">
      <c r="B539" s="1052" t="s">
        <v>690</v>
      </c>
      <c r="C539" s="1053"/>
      <c r="D539" s="1053"/>
      <c r="E539" s="1053"/>
      <c r="F539" s="1053"/>
      <c r="G539" s="1054"/>
      <c r="H539" s="1052" t="s">
        <v>691</v>
      </c>
      <c r="I539" s="1053"/>
      <c r="J539" s="1053"/>
      <c r="K539" s="1053"/>
      <c r="L539" s="1054"/>
    </row>
    <row r="540" spans="2:12" x14ac:dyDescent="0.3">
      <c r="B540" s="959"/>
      <c r="C540" s="960"/>
      <c r="D540" s="960"/>
      <c r="E540" s="960"/>
      <c r="F540" s="960"/>
      <c r="G540" s="961"/>
      <c r="H540" s="959"/>
      <c r="I540" s="960"/>
      <c r="J540" s="960"/>
      <c r="K540" s="960"/>
      <c r="L540" s="961"/>
    </row>
    <row r="541" spans="2:12" x14ac:dyDescent="0.3">
      <c r="B541" s="959"/>
      <c r="C541" s="960"/>
      <c r="D541" s="960"/>
      <c r="E541" s="960"/>
      <c r="F541" s="960"/>
      <c r="G541" s="961"/>
      <c r="H541" s="959"/>
      <c r="I541" s="960"/>
      <c r="J541" s="960"/>
      <c r="K541" s="960"/>
      <c r="L541" s="961"/>
    </row>
    <row r="542" spans="2:12" x14ac:dyDescent="0.3">
      <c r="B542" s="959"/>
      <c r="C542" s="960"/>
      <c r="D542" s="960"/>
      <c r="E542" s="960"/>
      <c r="F542" s="960"/>
      <c r="G542" s="961"/>
      <c r="H542" s="959"/>
      <c r="I542" s="960"/>
      <c r="J542" s="960"/>
      <c r="K542" s="960"/>
      <c r="L542" s="961"/>
    </row>
    <row r="543" spans="2:12" x14ac:dyDescent="0.3">
      <c r="B543" s="959"/>
      <c r="C543" s="960"/>
      <c r="D543" s="960"/>
      <c r="E543" s="960"/>
      <c r="F543" s="960"/>
      <c r="G543" s="961"/>
      <c r="H543" s="959"/>
      <c r="I543" s="960"/>
      <c r="J543" s="960"/>
      <c r="K543" s="960"/>
      <c r="L543" s="961"/>
    </row>
    <row r="544" spans="2:12" x14ac:dyDescent="0.3">
      <c r="B544" s="959"/>
      <c r="C544" s="960"/>
      <c r="D544" s="960"/>
      <c r="E544" s="960"/>
      <c r="F544" s="960"/>
      <c r="G544" s="961"/>
      <c r="H544" s="959"/>
      <c r="I544" s="960"/>
      <c r="J544" s="960"/>
      <c r="K544" s="960"/>
      <c r="L544" s="961"/>
    </row>
    <row r="545" spans="2:12" x14ac:dyDescent="0.3">
      <c r="B545" s="959"/>
      <c r="C545" s="960"/>
      <c r="D545" s="960"/>
      <c r="E545" s="960"/>
      <c r="F545" s="960"/>
      <c r="G545" s="961"/>
      <c r="H545" s="959"/>
      <c r="I545" s="960"/>
      <c r="J545" s="960"/>
      <c r="K545" s="960"/>
      <c r="L545" s="961"/>
    </row>
    <row r="546" spans="2:12" x14ac:dyDescent="0.3">
      <c r="B546" s="959"/>
      <c r="C546" s="960"/>
      <c r="D546" s="960"/>
      <c r="E546" s="960"/>
      <c r="F546" s="960"/>
      <c r="G546" s="961"/>
      <c r="H546" s="959"/>
      <c r="I546" s="960"/>
      <c r="J546" s="960"/>
      <c r="K546" s="960"/>
      <c r="L546" s="961"/>
    </row>
    <row r="547" spans="2:12" x14ac:dyDescent="0.3">
      <c r="B547" s="959"/>
      <c r="C547" s="960"/>
      <c r="D547" s="960"/>
      <c r="E547" s="960"/>
      <c r="F547" s="960"/>
      <c r="G547" s="961"/>
      <c r="H547" s="959"/>
      <c r="I547" s="960"/>
      <c r="J547" s="960"/>
      <c r="K547" s="960"/>
      <c r="L547" s="961"/>
    </row>
    <row r="548" spans="2:12" x14ac:dyDescent="0.3">
      <c r="B548" s="959"/>
      <c r="C548" s="960"/>
      <c r="D548" s="960"/>
      <c r="E548" s="960"/>
      <c r="F548" s="960"/>
      <c r="G548" s="961"/>
      <c r="H548" s="959"/>
      <c r="I548" s="960"/>
      <c r="J548" s="960"/>
      <c r="K548" s="960"/>
      <c r="L548" s="961"/>
    </row>
    <row r="549" spans="2:12" x14ac:dyDescent="0.3">
      <c r="B549" s="959"/>
      <c r="C549" s="960"/>
      <c r="D549" s="960"/>
      <c r="E549" s="960"/>
      <c r="F549" s="960"/>
      <c r="G549" s="961"/>
      <c r="H549" s="959"/>
      <c r="I549" s="960"/>
      <c r="J549" s="960"/>
      <c r="K549" s="960"/>
      <c r="L549" s="961"/>
    </row>
    <row r="550" spans="2:12" x14ac:dyDescent="0.3">
      <c r="B550" s="959"/>
      <c r="C550" s="960"/>
      <c r="D550" s="960"/>
      <c r="E550" s="960"/>
      <c r="F550" s="960"/>
      <c r="G550" s="961"/>
      <c r="H550" s="959"/>
      <c r="I550" s="960"/>
      <c r="J550" s="960"/>
      <c r="K550" s="960"/>
      <c r="L550" s="961"/>
    </row>
    <row r="551" spans="2:12" x14ac:dyDescent="0.3">
      <c r="B551" s="959"/>
      <c r="C551" s="960"/>
      <c r="D551" s="960"/>
      <c r="E551" s="960"/>
      <c r="F551" s="960"/>
      <c r="G551" s="961"/>
      <c r="H551" s="959"/>
      <c r="I551" s="960"/>
      <c r="J551" s="960"/>
      <c r="K551" s="960"/>
      <c r="L551" s="961"/>
    </row>
    <row r="552" spans="2:12" x14ac:dyDescent="0.3">
      <c r="B552" s="1099"/>
      <c r="C552" s="1100"/>
      <c r="D552" s="1100"/>
      <c r="E552" s="1100"/>
      <c r="F552" s="1100"/>
      <c r="G552" s="1101"/>
      <c r="H552" s="1099"/>
      <c r="I552" s="1100"/>
      <c r="J552" s="1100"/>
      <c r="K552" s="1100"/>
      <c r="L552" s="1101"/>
    </row>
    <row r="553" spans="2:12" x14ac:dyDescent="0.3">
      <c r="B553" s="1082" t="s">
        <v>811</v>
      </c>
      <c r="C553" s="1094"/>
      <c r="D553" s="1094"/>
      <c r="E553" s="1094"/>
      <c r="F553" s="1094"/>
      <c r="G553" s="1095"/>
      <c r="H553" s="1082" t="s">
        <v>761</v>
      </c>
      <c r="I553" s="1094"/>
      <c r="J553" s="1094"/>
      <c r="K553" s="1094"/>
      <c r="L553" s="1095"/>
    </row>
    <row r="554" spans="2:12" x14ac:dyDescent="0.3">
      <c r="B554" s="1096"/>
      <c r="C554" s="1097"/>
      <c r="D554" s="1097"/>
      <c r="E554" s="1097"/>
      <c r="F554" s="1097"/>
      <c r="G554" s="1098"/>
      <c r="H554" s="1096"/>
      <c r="I554" s="1097"/>
      <c r="J554" s="1097"/>
      <c r="K554" s="1097"/>
      <c r="L554" s="1098"/>
    </row>
    <row r="555" spans="2:12" x14ac:dyDescent="0.3">
      <c r="B555" s="1052" t="s">
        <v>690</v>
      </c>
      <c r="C555" s="1053"/>
      <c r="D555" s="1053"/>
      <c r="E555" s="1053"/>
      <c r="F555" s="1053"/>
      <c r="G555" s="1054"/>
      <c r="H555" s="1052" t="s">
        <v>691</v>
      </c>
      <c r="I555" s="1053"/>
      <c r="J555" s="1053"/>
      <c r="K555" s="1053"/>
      <c r="L555" s="1054"/>
    </row>
    <row r="556" spans="2:12" x14ac:dyDescent="0.3">
      <c r="B556" s="959"/>
      <c r="C556" s="960"/>
      <c r="D556" s="960"/>
      <c r="E556" s="960"/>
      <c r="F556" s="960"/>
      <c r="G556" s="961"/>
      <c r="H556" s="959"/>
      <c r="I556" s="960"/>
      <c r="J556" s="960"/>
      <c r="K556" s="960"/>
      <c r="L556" s="961"/>
    </row>
    <row r="557" spans="2:12" x14ac:dyDescent="0.3">
      <c r="B557" s="959"/>
      <c r="C557" s="960"/>
      <c r="D557" s="960"/>
      <c r="E557" s="960"/>
      <c r="F557" s="960"/>
      <c r="G557" s="961"/>
      <c r="H557" s="959"/>
      <c r="I557" s="960"/>
      <c r="J557" s="960"/>
      <c r="K557" s="960"/>
      <c r="L557" s="961"/>
    </row>
    <row r="558" spans="2:12" x14ac:dyDescent="0.3">
      <c r="B558" s="959"/>
      <c r="C558" s="960"/>
      <c r="D558" s="960"/>
      <c r="E558" s="960"/>
      <c r="F558" s="960"/>
      <c r="G558" s="961"/>
      <c r="H558" s="959"/>
      <c r="I558" s="960"/>
      <c r="J558" s="960"/>
      <c r="K558" s="960"/>
      <c r="L558" s="961"/>
    </row>
    <row r="559" spans="2:12" x14ac:dyDescent="0.3">
      <c r="B559" s="959"/>
      <c r="C559" s="960"/>
      <c r="D559" s="960"/>
      <c r="E559" s="960"/>
      <c r="F559" s="960"/>
      <c r="G559" s="961"/>
      <c r="H559" s="959"/>
      <c r="I559" s="960"/>
      <c r="J559" s="960"/>
      <c r="K559" s="960"/>
      <c r="L559" s="961"/>
    </row>
    <row r="560" spans="2:12" x14ac:dyDescent="0.3">
      <c r="B560" s="959"/>
      <c r="C560" s="960"/>
      <c r="D560" s="960"/>
      <c r="E560" s="960"/>
      <c r="F560" s="960"/>
      <c r="G560" s="961"/>
      <c r="H560" s="959"/>
      <c r="I560" s="960"/>
      <c r="J560" s="960"/>
      <c r="K560" s="960"/>
      <c r="L560" s="961"/>
    </row>
    <row r="561" spans="2:12" x14ac:dyDescent="0.3">
      <c r="B561" s="959"/>
      <c r="C561" s="960"/>
      <c r="D561" s="960"/>
      <c r="E561" s="960"/>
      <c r="F561" s="960"/>
      <c r="G561" s="961"/>
      <c r="H561" s="959"/>
      <c r="I561" s="960"/>
      <c r="J561" s="960"/>
      <c r="K561" s="960"/>
      <c r="L561" s="961"/>
    </row>
    <row r="562" spans="2:12" x14ac:dyDescent="0.3">
      <c r="B562" s="959"/>
      <c r="C562" s="960"/>
      <c r="D562" s="960"/>
      <c r="E562" s="960"/>
      <c r="F562" s="960"/>
      <c r="G562" s="961"/>
      <c r="H562" s="959"/>
      <c r="I562" s="960"/>
      <c r="J562" s="960"/>
      <c r="K562" s="960"/>
      <c r="L562" s="961"/>
    </row>
    <row r="563" spans="2:12" x14ac:dyDescent="0.3">
      <c r="B563" s="959"/>
      <c r="C563" s="960"/>
      <c r="D563" s="960"/>
      <c r="E563" s="960"/>
      <c r="F563" s="960"/>
      <c r="G563" s="961"/>
      <c r="H563" s="959"/>
      <c r="I563" s="960"/>
      <c r="J563" s="960"/>
      <c r="K563" s="960"/>
      <c r="L563" s="961"/>
    </row>
    <row r="564" spans="2:12" x14ac:dyDescent="0.3">
      <c r="B564" s="959"/>
      <c r="C564" s="960"/>
      <c r="D564" s="960"/>
      <c r="E564" s="960"/>
      <c r="F564" s="960"/>
      <c r="G564" s="961"/>
      <c r="H564" s="959"/>
      <c r="I564" s="960"/>
      <c r="J564" s="960"/>
      <c r="K564" s="960"/>
      <c r="L564" s="961"/>
    </row>
    <row r="565" spans="2:12" x14ac:dyDescent="0.3">
      <c r="B565" s="959"/>
      <c r="C565" s="960"/>
      <c r="D565" s="960"/>
      <c r="E565" s="960"/>
      <c r="F565" s="960"/>
      <c r="G565" s="961"/>
      <c r="H565" s="959"/>
      <c r="I565" s="960"/>
      <c r="J565" s="960"/>
      <c r="K565" s="960"/>
      <c r="L565" s="961"/>
    </row>
    <row r="566" spans="2:12" x14ac:dyDescent="0.3">
      <c r="B566" s="959"/>
      <c r="C566" s="960"/>
      <c r="D566" s="960"/>
      <c r="E566" s="960"/>
      <c r="F566" s="960"/>
      <c r="G566" s="961"/>
      <c r="H566" s="959"/>
      <c r="I566" s="960"/>
      <c r="J566" s="960"/>
      <c r="K566" s="960"/>
      <c r="L566" s="961"/>
    </row>
    <row r="567" spans="2:12" x14ac:dyDescent="0.3">
      <c r="B567" s="959"/>
      <c r="C567" s="960"/>
      <c r="D567" s="960"/>
      <c r="E567" s="960"/>
      <c r="F567" s="960"/>
      <c r="G567" s="961"/>
      <c r="H567" s="959"/>
      <c r="I567" s="960"/>
      <c r="J567" s="960"/>
      <c r="K567" s="960"/>
      <c r="L567" s="961"/>
    </row>
    <row r="568" spans="2:12" x14ac:dyDescent="0.3">
      <c r="B568" s="1099"/>
      <c r="C568" s="1100"/>
      <c r="D568" s="1100"/>
      <c r="E568" s="1100"/>
      <c r="F568" s="1100"/>
      <c r="G568" s="1101"/>
      <c r="H568" s="1099"/>
      <c r="I568" s="1100"/>
      <c r="J568" s="1100"/>
      <c r="K568" s="1100"/>
      <c r="L568" s="1101"/>
    </row>
    <row r="569" spans="2:12" x14ac:dyDescent="0.3">
      <c r="B569" s="1102" t="s">
        <v>685</v>
      </c>
      <c r="C569" s="1094"/>
      <c r="D569" s="1094"/>
      <c r="E569" s="1094"/>
      <c r="F569" s="1094"/>
      <c r="G569" s="1095"/>
      <c r="H569" s="1082" t="s">
        <v>698</v>
      </c>
      <c r="I569" s="1094"/>
      <c r="J569" s="1094"/>
      <c r="K569" s="1094"/>
      <c r="L569" s="1095"/>
    </row>
    <row r="570" spans="2:12" x14ac:dyDescent="0.3">
      <c r="B570" s="1096"/>
      <c r="C570" s="1097"/>
      <c r="D570" s="1097"/>
      <c r="E570" s="1097"/>
      <c r="F570" s="1097"/>
      <c r="G570" s="1098"/>
      <c r="H570" s="1096"/>
      <c r="I570" s="1097"/>
      <c r="J570" s="1097"/>
      <c r="K570" s="1097"/>
      <c r="L570" s="1098"/>
    </row>
    <row r="571" spans="2:12" x14ac:dyDescent="0.3">
      <c r="B571" s="1052" t="s">
        <v>690</v>
      </c>
      <c r="C571" s="1053"/>
      <c r="D571" s="1053"/>
      <c r="E571" s="1053"/>
      <c r="F571" s="1053"/>
      <c r="G571" s="1054"/>
      <c r="H571" s="1052" t="s">
        <v>691</v>
      </c>
      <c r="I571" s="1053"/>
      <c r="J571" s="1053"/>
      <c r="K571" s="1053"/>
      <c r="L571" s="1054"/>
    </row>
    <row r="572" spans="2:12" x14ac:dyDescent="0.3">
      <c r="B572" s="959"/>
      <c r="C572" s="960"/>
      <c r="D572" s="960"/>
      <c r="E572" s="960"/>
      <c r="F572" s="960"/>
      <c r="G572" s="961"/>
      <c r="H572" s="959"/>
      <c r="I572" s="960"/>
      <c r="J572" s="960"/>
      <c r="K572" s="960"/>
      <c r="L572" s="961"/>
    </row>
    <row r="573" spans="2:12" x14ac:dyDescent="0.3">
      <c r="B573" s="959"/>
      <c r="C573" s="960"/>
      <c r="D573" s="960"/>
      <c r="E573" s="960"/>
      <c r="F573" s="960"/>
      <c r="G573" s="961"/>
      <c r="H573" s="959"/>
      <c r="I573" s="960"/>
      <c r="J573" s="960"/>
      <c r="K573" s="960"/>
      <c r="L573" s="961"/>
    </row>
    <row r="574" spans="2:12" x14ac:dyDescent="0.3">
      <c r="B574" s="959"/>
      <c r="C574" s="960"/>
      <c r="D574" s="960"/>
      <c r="E574" s="960"/>
      <c r="F574" s="960"/>
      <c r="G574" s="961"/>
      <c r="H574" s="959"/>
      <c r="I574" s="960"/>
      <c r="J574" s="960"/>
      <c r="K574" s="960"/>
      <c r="L574" s="961"/>
    </row>
    <row r="575" spans="2:12" x14ac:dyDescent="0.3">
      <c r="B575" s="959"/>
      <c r="C575" s="960"/>
      <c r="D575" s="960"/>
      <c r="E575" s="960"/>
      <c r="F575" s="960"/>
      <c r="G575" s="961"/>
      <c r="H575" s="959"/>
      <c r="I575" s="960"/>
      <c r="J575" s="960"/>
      <c r="K575" s="960"/>
      <c r="L575" s="961"/>
    </row>
    <row r="576" spans="2:12" x14ac:dyDescent="0.3">
      <c r="B576" s="959"/>
      <c r="C576" s="960"/>
      <c r="D576" s="960"/>
      <c r="E576" s="960"/>
      <c r="F576" s="960"/>
      <c r="G576" s="961"/>
      <c r="H576" s="959"/>
      <c r="I576" s="960"/>
      <c r="J576" s="960"/>
      <c r="K576" s="960"/>
      <c r="L576" s="961"/>
    </row>
    <row r="577" spans="2:12" x14ac:dyDescent="0.3">
      <c r="B577" s="959"/>
      <c r="C577" s="960"/>
      <c r="D577" s="960"/>
      <c r="E577" s="960"/>
      <c r="F577" s="960"/>
      <c r="G577" s="961"/>
      <c r="H577" s="959"/>
      <c r="I577" s="960"/>
      <c r="J577" s="960"/>
      <c r="K577" s="960"/>
      <c r="L577" s="961"/>
    </row>
    <row r="578" spans="2:12" x14ac:dyDescent="0.3">
      <c r="B578" s="959"/>
      <c r="C578" s="960"/>
      <c r="D578" s="960"/>
      <c r="E578" s="960"/>
      <c r="F578" s="960"/>
      <c r="G578" s="961"/>
      <c r="H578" s="959"/>
      <c r="I578" s="960"/>
      <c r="J578" s="960"/>
      <c r="K578" s="960"/>
      <c r="L578" s="961"/>
    </row>
    <row r="579" spans="2:12" x14ac:dyDescent="0.3">
      <c r="B579" s="959"/>
      <c r="C579" s="960"/>
      <c r="D579" s="960"/>
      <c r="E579" s="960"/>
      <c r="F579" s="960"/>
      <c r="G579" s="961"/>
      <c r="H579" s="959"/>
      <c r="I579" s="960"/>
      <c r="J579" s="960"/>
      <c r="K579" s="960"/>
      <c r="L579" s="961"/>
    </row>
    <row r="580" spans="2:12" x14ac:dyDescent="0.3">
      <c r="B580" s="959"/>
      <c r="C580" s="960"/>
      <c r="D580" s="960"/>
      <c r="E580" s="960"/>
      <c r="F580" s="960"/>
      <c r="G580" s="961"/>
      <c r="H580" s="959"/>
      <c r="I580" s="960"/>
      <c r="J580" s="960"/>
      <c r="K580" s="960"/>
      <c r="L580" s="961"/>
    </row>
    <row r="581" spans="2:12" x14ac:dyDescent="0.3">
      <c r="B581" s="959"/>
      <c r="C581" s="960"/>
      <c r="D581" s="960"/>
      <c r="E581" s="960"/>
      <c r="F581" s="960"/>
      <c r="G581" s="961"/>
      <c r="H581" s="959"/>
      <c r="I581" s="960"/>
      <c r="J581" s="960"/>
      <c r="K581" s="960"/>
      <c r="L581" s="961"/>
    </row>
    <row r="582" spans="2:12" x14ac:dyDescent="0.3">
      <c r="B582" s="959"/>
      <c r="C582" s="960"/>
      <c r="D582" s="960"/>
      <c r="E582" s="960"/>
      <c r="F582" s="960"/>
      <c r="G582" s="961"/>
      <c r="H582" s="959"/>
      <c r="I582" s="960"/>
      <c r="J582" s="960"/>
      <c r="K582" s="960"/>
      <c r="L582" s="961"/>
    </row>
    <row r="583" spans="2:12" x14ac:dyDescent="0.3">
      <c r="B583" s="959"/>
      <c r="C583" s="960"/>
      <c r="D583" s="960"/>
      <c r="E583" s="960"/>
      <c r="F583" s="960"/>
      <c r="G583" s="961"/>
      <c r="H583" s="959"/>
      <c r="I583" s="960"/>
      <c r="J583" s="960"/>
      <c r="K583" s="960"/>
      <c r="L583" s="961"/>
    </row>
    <row r="584" spans="2:12" x14ac:dyDescent="0.3">
      <c r="B584" s="1099"/>
      <c r="C584" s="1100"/>
      <c r="D584" s="1100"/>
      <c r="E584" s="1100"/>
      <c r="F584" s="1100"/>
      <c r="G584" s="1101"/>
      <c r="H584" s="1099"/>
      <c r="I584" s="1100"/>
      <c r="J584" s="1100"/>
      <c r="K584" s="1100"/>
      <c r="L584" s="1101"/>
    </row>
    <row r="585" spans="2:12" x14ac:dyDescent="0.3">
      <c r="B585" s="1102" t="s">
        <v>686</v>
      </c>
      <c r="C585" s="1094"/>
      <c r="D585" s="1094"/>
      <c r="E585" s="1094"/>
      <c r="F585" s="1094"/>
      <c r="G585" s="1095"/>
      <c r="H585" s="1082" t="s">
        <v>762</v>
      </c>
      <c r="I585" s="1094"/>
      <c r="J585" s="1094"/>
      <c r="K585" s="1094"/>
      <c r="L585" s="1095"/>
    </row>
    <row r="586" spans="2:12" x14ac:dyDescent="0.3">
      <c r="B586" s="1096"/>
      <c r="C586" s="1097"/>
      <c r="D586" s="1097"/>
      <c r="E586" s="1097"/>
      <c r="F586" s="1097"/>
      <c r="G586" s="1098"/>
      <c r="H586" s="1096"/>
      <c r="I586" s="1097"/>
      <c r="J586" s="1097"/>
      <c r="K586" s="1097"/>
      <c r="L586" s="1098"/>
    </row>
    <row r="587" spans="2:12" x14ac:dyDescent="0.3">
      <c r="B587" s="1052" t="s">
        <v>690</v>
      </c>
      <c r="C587" s="1053"/>
      <c r="D587" s="1053"/>
      <c r="E587" s="1053"/>
      <c r="F587" s="1053"/>
      <c r="G587" s="1054"/>
      <c r="H587" s="1052" t="s">
        <v>691</v>
      </c>
      <c r="I587" s="1053"/>
      <c r="J587" s="1053"/>
      <c r="K587" s="1053"/>
      <c r="L587" s="1054"/>
    </row>
    <row r="588" spans="2:12" x14ac:dyDescent="0.3">
      <c r="B588" s="959"/>
      <c r="C588" s="960"/>
      <c r="D588" s="960"/>
      <c r="E588" s="960"/>
      <c r="F588" s="960"/>
      <c r="G588" s="961"/>
      <c r="H588" s="959"/>
      <c r="I588" s="960"/>
      <c r="J588" s="960"/>
      <c r="K588" s="960"/>
      <c r="L588" s="961"/>
    </row>
    <row r="589" spans="2:12" x14ac:dyDescent="0.3">
      <c r="B589" s="959"/>
      <c r="C589" s="960"/>
      <c r="D589" s="960"/>
      <c r="E589" s="960"/>
      <c r="F589" s="960"/>
      <c r="G589" s="961"/>
      <c r="H589" s="959"/>
      <c r="I589" s="960"/>
      <c r="J589" s="960"/>
      <c r="K589" s="960"/>
      <c r="L589" s="961"/>
    </row>
    <row r="590" spans="2:12" x14ac:dyDescent="0.3">
      <c r="B590" s="959"/>
      <c r="C590" s="960"/>
      <c r="D590" s="960"/>
      <c r="E590" s="960"/>
      <c r="F590" s="960"/>
      <c r="G590" s="961"/>
      <c r="H590" s="959"/>
      <c r="I590" s="960"/>
      <c r="J590" s="960"/>
      <c r="K590" s="960"/>
      <c r="L590" s="961"/>
    </row>
    <row r="591" spans="2:12" x14ac:dyDescent="0.3">
      <c r="B591" s="959"/>
      <c r="C591" s="960"/>
      <c r="D591" s="960"/>
      <c r="E591" s="960"/>
      <c r="F591" s="960"/>
      <c r="G591" s="961"/>
      <c r="H591" s="959"/>
      <c r="I591" s="960"/>
      <c r="J591" s="960"/>
      <c r="K591" s="960"/>
      <c r="L591" s="961"/>
    </row>
    <row r="592" spans="2:12" x14ac:dyDescent="0.3">
      <c r="B592" s="959"/>
      <c r="C592" s="960"/>
      <c r="D592" s="960"/>
      <c r="E592" s="960"/>
      <c r="F592" s="960"/>
      <c r="G592" s="961"/>
      <c r="H592" s="959"/>
      <c r="I592" s="960"/>
      <c r="J592" s="960"/>
      <c r="K592" s="960"/>
      <c r="L592" s="961"/>
    </row>
    <row r="593" spans="2:12" x14ac:dyDescent="0.3">
      <c r="B593" s="959"/>
      <c r="C593" s="960"/>
      <c r="D593" s="960"/>
      <c r="E593" s="960"/>
      <c r="F593" s="960"/>
      <c r="G593" s="961"/>
      <c r="H593" s="959"/>
      <c r="I593" s="960"/>
      <c r="J593" s="960"/>
      <c r="K593" s="960"/>
      <c r="L593" s="961"/>
    </row>
    <row r="594" spans="2:12" x14ac:dyDescent="0.3">
      <c r="B594" s="959"/>
      <c r="C594" s="960"/>
      <c r="D594" s="960"/>
      <c r="E594" s="960"/>
      <c r="F594" s="960"/>
      <c r="G594" s="961"/>
      <c r="H594" s="959"/>
      <c r="I594" s="960"/>
      <c r="J594" s="960"/>
      <c r="K594" s="960"/>
      <c r="L594" s="961"/>
    </row>
    <row r="595" spans="2:12" x14ac:dyDescent="0.3">
      <c r="B595" s="959"/>
      <c r="C595" s="960"/>
      <c r="D595" s="960"/>
      <c r="E595" s="960"/>
      <c r="F595" s="960"/>
      <c r="G595" s="961"/>
      <c r="H595" s="959"/>
      <c r="I595" s="960"/>
      <c r="J595" s="960"/>
      <c r="K595" s="960"/>
      <c r="L595" s="961"/>
    </row>
    <row r="596" spans="2:12" x14ac:dyDescent="0.3">
      <c r="B596" s="959"/>
      <c r="C596" s="960"/>
      <c r="D596" s="960"/>
      <c r="E596" s="960"/>
      <c r="F596" s="960"/>
      <c r="G596" s="961"/>
      <c r="H596" s="959"/>
      <c r="I596" s="960"/>
      <c r="J596" s="960"/>
      <c r="K596" s="960"/>
      <c r="L596" s="961"/>
    </row>
    <row r="597" spans="2:12" x14ac:dyDescent="0.3">
      <c r="B597" s="959"/>
      <c r="C597" s="960"/>
      <c r="D597" s="960"/>
      <c r="E597" s="960"/>
      <c r="F597" s="960"/>
      <c r="G597" s="961"/>
      <c r="H597" s="959"/>
      <c r="I597" s="960"/>
      <c r="J597" s="960"/>
      <c r="K597" s="960"/>
      <c r="L597" s="961"/>
    </row>
    <row r="598" spans="2:12" x14ac:dyDescent="0.3">
      <c r="B598" s="959"/>
      <c r="C598" s="960"/>
      <c r="D598" s="960"/>
      <c r="E598" s="960"/>
      <c r="F598" s="960"/>
      <c r="G598" s="961"/>
      <c r="H598" s="959"/>
      <c r="I598" s="960"/>
      <c r="J598" s="960"/>
      <c r="K598" s="960"/>
      <c r="L598" s="961"/>
    </row>
    <row r="599" spans="2:12" x14ac:dyDescent="0.3">
      <c r="B599" s="959"/>
      <c r="C599" s="960"/>
      <c r="D599" s="960"/>
      <c r="E599" s="960"/>
      <c r="F599" s="960"/>
      <c r="G599" s="961"/>
      <c r="H599" s="959"/>
      <c r="I599" s="960"/>
      <c r="J599" s="960"/>
      <c r="K599" s="960"/>
      <c r="L599" s="961"/>
    </row>
    <row r="600" spans="2:12" x14ac:dyDescent="0.3">
      <c r="B600" s="1099"/>
      <c r="C600" s="1100"/>
      <c r="D600" s="1100"/>
      <c r="E600" s="1100"/>
      <c r="F600" s="1100"/>
      <c r="G600" s="1101"/>
      <c r="H600" s="1099"/>
      <c r="I600" s="1100"/>
      <c r="J600" s="1100"/>
      <c r="K600" s="1100"/>
      <c r="L600" s="1101"/>
    </row>
    <row r="601" spans="2:12" x14ac:dyDescent="0.3">
      <c r="B601" s="1082" t="s">
        <v>699</v>
      </c>
      <c r="C601" s="1094"/>
      <c r="D601" s="1094"/>
      <c r="E601" s="1094"/>
      <c r="F601" s="1094"/>
      <c r="G601" s="1095"/>
      <c r="H601" s="1082" t="s">
        <v>763</v>
      </c>
      <c r="I601" s="1094"/>
      <c r="J601" s="1094"/>
      <c r="K601" s="1094"/>
      <c r="L601" s="1095"/>
    </row>
    <row r="602" spans="2:12" x14ac:dyDescent="0.3">
      <c r="B602" s="1096"/>
      <c r="C602" s="1097"/>
      <c r="D602" s="1097"/>
      <c r="E602" s="1097"/>
      <c r="F602" s="1097"/>
      <c r="G602" s="1098"/>
      <c r="H602" s="1096"/>
      <c r="I602" s="1097"/>
      <c r="J602" s="1097"/>
      <c r="K602" s="1097"/>
      <c r="L602" s="1098"/>
    </row>
    <row r="603" spans="2:12" x14ac:dyDescent="0.3">
      <c r="B603" s="1052" t="s">
        <v>690</v>
      </c>
      <c r="C603" s="1053"/>
      <c r="D603" s="1053"/>
      <c r="E603" s="1053"/>
      <c r="F603" s="1053"/>
      <c r="G603" s="1054"/>
      <c r="H603" s="1052" t="s">
        <v>691</v>
      </c>
      <c r="I603" s="1053"/>
      <c r="J603" s="1053"/>
      <c r="K603" s="1053"/>
      <c r="L603" s="1054"/>
    </row>
    <row r="604" spans="2:12" x14ac:dyDescent="0.3">
      <c r="B604" s="959"/>
      <c r="C604" s="960"/>
      <c r="D604" s="960"/>
      <c r="E604" s="960"/>
      <c r="F604" s="960"/>
      <c r="G604" s="961"/>
      <c r="H604" s="959"/>
      <c r="I604" s="960"/>
      <c r="J604" s="960"/>
      <c r="K604" s="960"/>
      <c r="L604" s="961"/>
    </row>
    <row r="605" spans="2:12" x14ac:dyDescent="0.3">
      <c r="B605" s="959"/>
      <c r="C605" s="960"/>
      <c r="D605" s="960"/>
      <c r="E605" s="960"/>
      <c r="F605" s="960"/>
      <c r="G605" s="961"/>
      <c r="H605" s="959"/>
      <c r="I605" s="960"/>
      <c r="J605" s="960"/>
      <c r="K605" s="960"/>
      <c r="L605" s="961"/>
    </row>
    <row r="606" spans="2:12" x14ac:dyDescent="0.3">
      <c r="B606" s="959"/>
      <c r="C606" s="960"/>
      <c r="D606" s="960"/>
      <c r="E606" s="960"/>
      <c r="F606" s="960"/>
      <c r="G606" s="961"/>
      <c r="H606" s="959"/>
      <c r="I606" s="960"/>
      <c r="J606" s="960"/>
      <c r="K606" s="960"/>
      <c r="L606" s="961"/>
    </row>
    <row r="607" spans="2:12" x14ac:dyDescent="0.3">
      <c r="B607" s="959"/>
      <c r="C607" s="960"/>
      <c r="D607" s="960"/>
      <c r="E607" s="960"/>
      <c r="F607" s="960"/>
      <c r="G607" s="961"/>
      <c r="H607" s="959"/>
      <c r="I607" s="960"/>
      <c r="J607" s="960"/>
      <c r="K607" s="960"/>
      <c r="L607" s="961"/>
    </row>
    <row r="608" spans="2:12" x14ac:dyDescent="0.3">
      <c r="B608" s="959"/>
      <c r="C608" s="960"/>
      <c r="D608" s="960"/>
      <c r="E608" s="960"/>
      <c r="F608" s="960"/>
      <c r="G608" s="961"/>
      <c r="H608" s="959"/>
      <c r="I608" s="960"/>
      <c r="J608" s="960"/>
      <c r="K608" s="960"/>
      <c r="L608" s="961"/>
    </row>
    <row r="609" spans="2:12" x14ac:dyDescent="0.3">
      <c r="B609" s="959"/>
      <c r="C609" s="960"/>
      <c r="D609" s="960"/>
      <c r="E609" s="960"/>
      <c r="F609" s="960"/>
      <c r="G609" s="961"/>
      <c r="H609" s="959"/>
      <c r="I609" s="960"/>
      <c r="J609" s="960"/>
      <c r="K609" s="960"/>
      <c r="L609" s="961"/>
    </row>
    <row r="610" spans="2:12" x14ac:dyDescent="0.3">
      <c r="B610" s="959"/>
      <c r="C610" s="960"/>
      <c r="D610" s="960"/>
      <c r="E610" s="960"/>
      <c r="F610" s="960"/>
      <c r="G610" s="961"/>
      <c r="H610" s="959"/>
      <c r="I610" s="960"/>
      <c r="J610" s="960"/>
      <c r="K610" s="960"/>
      <c r="L610" s="961"/>
    </row>
    <row r="611" spans="2:12" x14ac:dyDescent="0.3">
      <c r="B611" s="959"/>
      <c r="C611" s="960"/>
      <c r="D611" s="960"/>
      <c r="E611" s="960"/>
      <c r="F611" s="960"/>
      <c r="G611" s="961"/>
      <c r="H611" s="959"/>
      <c r="I611" s="960"/>
      <c r="J611" s="960"/>
      <c r="K611" s="960"/>
      <c r="L611" s="961"/>
    </row>
    <row r="612" spans="2:12" x14ac:dyDescent="0.3">
      <c r="B612" s="959"/>
      <c r="C612" s="960"/>
      <c r="D612" s="960"/>
      <c r="E612" s="960"/>
      <c r="F612" s="960"/>
      <c r="G612" s="961"/>
      <c r="H612" s="959"/>
      <c r="I612" s="960"/>
      <c r="J612" s="960"/>
      <c r="K612" s="960"/>
      <c r="L612" s="961"/>
    </row>
    <row r="613" spans="2:12" x14ac:dyDescent="0.3">
      <c r="B613" s="959"/>
      <c r="C613" s="960"/>
      <c r="D613" s="960"/>
      <c r="E613" s="960"/>
      <c r="F613" s="960"/>
      <c r="G613" s="961"/>
      <c r="H613" s="959"/>
      <c r="I613" s="960"/>
      <c r="J613" s="960"/>
      <c r="K613" s="960"/>
      <c r="L613" s="961"/>
    </row>
    <row r="614" spans="2:12" x14ac:dyDescent="0.3">
      <c r="B614" s="959"/>
      <c r="C614" s="960"/>
      <c r="D614" s="960"/>
      <c r="E614" s="960"/>
      <c r="F614" s="960"/>
      <c r="G614" s="961"/>
      <c r="H614" s="959"/>
      <c r="I614" s="960"/>
      <c r="J614" s="960"/>
      <c r="K614" s="960"/>
      <c r="L614" s="961"/>
    </row>
    <row r="615" spans="2:12" x14ac:dyDescent="0.3">
      <c r="B615" s="959"/>
      <c r="C615" s="960"/>
      <c r="D615" s="960"/>
      <c r="E615" s="960"/>
      <c r="F615" s="960"/>
      <c r="G615" s="961"/>
      <c r="H615" s="959"/>
      <c r="I615" s="960"/>
      <c r="J615" s="960"/>
      <c r="K615" s="960"/>
      <c r="L615" s="961"/>
    </row>
    <row r="616" spans="2:12" x14ac:dyDescent="0.3">
      <c r="B616" s="1099"/>
      <c r="C616" s="1100"/>
      <c r="D616" s="1100"/>
      <c r="E616" s="1100"/>
      <c r="F616" s="1100"/>
      <c r="G616" s="1101"/>
      <c r="H616" s="1099"/>
      <c r="I616" s="1100"/>
      <c r="J616" s="1100"/>
      <c r="K616" s="1100"/>
      <c r="L616" s="1101"/>
    </row>
    <row r="617" spans="2:12" ht="15" customHeight="1" x14ac:dyDescent="0.3">
      <c r="B617" s="1082" t="s">
        <v>764</v>
      </c>
      <c r="C617" s="1094"/>
      <c r="D617" s="1094"/>
      <c r="E617" s="1094"/>
      <c r="F617" s="1094"/>
      <c r="G617" s="1095"/>
      <c r="H617" s="1082" t="s">
        <v>764</v>
      </c>
      <c r="I617" s="1094"/>
      <c r="J617" s="1094"/>
      <c r="K617" s="1094"/>
      <c r="L617" s="1095"/>
    </row>
    <row r="618" spans="2:12" x14ac:dyDescent="0.3">
      <c r="B618" s="1096"/>
      <c r="C618" s="1097"/>
      <c r="D618" s="1097"/>
      <c r="E618" s="1097"/>
      <c r="F618" s="1097"/>
      <c r="G618" s="1098"/>
      <c r="H618" s="1096"/>
      <c r="I618" s="1097"/>
      <c r="J618" s="1097"/>
      <c r="K618" s="1097"/>
      <c r="L618" s="1098"/>
    </row>
    <row r="619" spans="2:12" x14ac:dyDescent="0.3">
      <c r="B619" s="1052"/>
      <c r="C619" s="1053"/>
      <c r="D619" s="1053"/>
      <c r="E619" s="1053"/>
      <c r="F619" s="1053"/>
      <c r="G619" s="1054"/>
      <c r="H619" s="1052" t="s">
        <v>691</v>
      </c>
      <c r="I619" s="1053"/>
      <c r="J619" s="1053"/>
      <c r="K619" s="1053"/>
      <c r="L619" s="1054"/>
    </row>
    <row r="620" spans="2:12" x14ac:dyDescent="0.3">
      <c r="B620" s="959"/>
      <c r="C620" s="960"/>
      <c r="D620" s="960"/>
      <c r="E620" s="960"/>
      <c r="F620" s="960"/>
      <c r="G620" s="961"/>
      <c r="H620" s="959"/>
      <c r="I620" s="960"/>
      <c r="J620" s="960"/>
      <c r="K620" s="960"/>
      <c r="L620" s="961"/>
    </row>
    <row r="621" spans="2:12" x14ac:dyDescent="0.3">
      <c r="B621" s="959"/>
      <c r="C621" s="960"/>
      <c r="D621" s="960"/>
      <c r="E621" s="960"/>
      <c r="F621" s="960"/>
      <c r="G621" s="961"/>
      <c r="H621" s="959"/>
      <c r="I621" s="960"/>
      <c r="J621" s="960"/>
      <c r="K621" s="960"/>
      <c r="L621" s="961"/>
    </row>
    <row r="622" spans="2:12" x14ac:dyDescent="0.3">
      <c r="B622" s="959"/>
      <c r="C622" s="960"/>
      <c r="D622" s="960"/>
      <c r="E622" s="960"/>
      <c r="F622" s="960"/>
      <c r="G622" s="961"/>
      <c r="H622" s="959"/>
      <c r="I622" s="960"/>
      <c r="J622" s="960"/>
      <c r="K622" s="960"/>
      <c r="L622" s="961"/>
    </row>
    <row r="623" spans="2:12" x14ac:dyDescent="0.3">
      <c r="B623" s="959"/>
      <c r="C623" s="960"/>
      <c r="D623" s="960"/>
      <c r="E623" s="960"/>
      <c r="F623" s="960"/>
      <c r="G623" s="961"/>
      <c r="H623" s="959"/>
      <c r="I623" s="960"/>
      <c r="J623" s="960"/>
      <c r="K623" s="960"/>
      <c r="L623" s="961"/>
    </row>
    <row r="624" spans="2:12" x14ac:dyDescent="0.3">
      <c r="B624" s="959"/>
      <c r="C624" s="960"/>
      <c r="D624" s="960"/>
      <c r="E624" s="960"/>
      <c r="F624" s="960"/>
      <c r="G624" s="961"/>
      <c r="H624" s="959"/>
      <c r="I624" s="960"/>
      <c r="J624" s="960"/>
      <c r="K624" s="960"/>
      <c r="L624" s="961"/>
    </row>
    <row r="625" spans="2:13" x14ac:dyDescent="0.3">
      <c r="B625" s="959"/>
      <c r="C625" s="960"/>
      <c r="D625" s="960"/>
      <c r="E625" s="960"/>
      <c r="F625" s="960"/>
      <c r="G625" s="961"/>
      <c r="H625" s="959"/>
      <c r="I625" s="960"/>
      <c r="J625" s="960"/>
      <c r="K625" s="960"/>
      <c r="L625" s="961"/>
    </row>
    <row r="626" spans="2:13" x14ac:dyDescent="0.3">
      <c r="B626" s="959"/>
      <c r="C626" s="960"/>
      <c r="D626" s="960"/>
      <c r="E626" s="960"/>
      <c r="F626" s="960"/>
      <c r="G626" s="961"/>
      <c r="H626" s="959"/>
      <c r="I626" s="960"/>
      <c r="J626" s="960"/>
      <c r="K626" s="960"/>
      <c r="L626" s="961"/>
    </row>
    <row r="627" spans="2:13" x14ac:dyDescent="0.3">
      <c r="B627" s="959"/>
      <c r="C627" s="960"/>
      <c r="D627" s="960"/>
      <c r="E627" s="960"/>
      <c r="F627" s="960"/>
      <c r="G627" s="961"/>
      <c r="H627" s="959"/>
      <c r="I627" s="960"/>
      <c r="J627" s="960"/>
      <c r="K627" s="960"/>
      <c r="L627" s="961"/>
    </row>
    <row r="628" spans="2:13" x14ac:dyDescent="0.3">
      <c r="B628" s="959"/>
      <c r="C628" s="960"/>
      <c r="D628" s="960"/>
      <c r="E628" s="960"/>
      <c r="F628" s="960"/>
      <c r="G628" s="961"/>
      <c r="H628" s="959"/>
      <c r="I628" s="960"/>
      <c r="J628" s="960"/>
      <c r="K628" s="960"/>
      <c r="L628" s="961"/>
    </row>
    <row r="629" spans="2:13" x14ac:dyDescent="0.3">
      <c r="B629" s="959"/>
      <c r="C629" s="960"/>
      <c r="D629" s="960"/>
      <c r="E629" s="960"/>
      <c r="F629" s="960"/>
      <c r="G629" s="961"/>
      <c r="H629" s="959"/>
      <c r="I629" s="960"/>
      <c r="J629" s="960"/>
      <c r="K629" s="960"/>
      <c r="L629" s="961"/>
    </row>
    <row r="630" spans="2:13" x14ac:dyDescent="0.3">
      <c r="B630" s="959"/>
      <c r="C630" s="960"/>
      <c r="D630" s="960"/>
      <c r="E630" s="960"/>
      <c r="F630" s="960"/>
      <c r="G630" s="961"/>
      <c r="H630" s="959"/>
      <c r="I630" s="960"/>
      <c r="J630" s="960"/>
      <c r="K630" s="960"/>
      <c r="L630" s="961"/>
    </row>
    <row r="631" spans="2:13" x14ac:dyDescent="0.3">
      <c r="B631" s="959"/>
      <c r="C631" s="960"/>
      <c r="D631" s="960"/>
      <c r="E631" s="960"/>
      <c r="F631" s="960"/>
      <c r="G631" s="961"/>
      <c r="H631" s="959"/>
      <c r="I631" s="960"/>
      <c r="J631" s="960"/>
      <c r="K631" s="960"/>
      <c r="L631" s="961"/>
    </row>
    <row r="632" spans="2:13" x14ac:dyDescent="0.3">
      <c r="B632" s="1099"/>
      <c r="C632" s="1100"/>
      <c r="D632" s="1100"/>
      <c r="E632" s="1100"/>
      <c r="F632" s="1100"/>
      <c r="G632" s="1101"/>
      <c r="H632" s="1099"/>
      <c r="I632" s="1100"/>
      <c r="J632" s="1100"/>
      <c r="K632" s="1100"/>
      <c r="L632" s="1101"/>
    </row>
    <row r="633" spans="2:13" ht="15" customHeight="1" x14ac:dyDescent="0.3">
      <c r="B633" s="1082" t="s">
        <v>872</v>
      </c>
      <c r="C633" s="1083"/>
      <c r="D633" s="1083"/>
      <c r="E633" s="1083"/>
      <c r="F633" s="1083"/>
      <c r="G633" s="1084"/>
      <c r="H633" s="1082" t="s">
        <v>923</v>
      </c>
      <c r="I633" s="1083"/>
      <c r="J633" s="1083"/>
      <c r="K633" s="1083"/>
      <c r="L633" s="1083"/>
      <c r="M633" s="1084"/>
    </row>
    <row r="634" spans="2:13" ht="30.75" customHeight="1" x14ac:dyDescent="0.3">
      <c r="B634" s="1085"/>
      <c r="C634" s="1086"/>
      <c r="D634" s="1086"/>
      <c r="E634" s="1086"/>
      <c r="F634" s="1086"/>
      <c r="G634" s="1087"/>
      <c r="H634" s="1085"/>
      <c r="I634" s="1086"/>
      <c r="J634" s="1086"/>
      <c r="K634" s="1086"/>
      <c r="L634" s="1086"/>
      <c r="M634" s="1087"/>
    </row>
    <row r="635" spans="2:13" hidden="1" x14ac:dyDescent="0.3">
      <c r="B635" s="1052" t="s">
        <v>690</v>
      </c>
      <c r="C635" s="1053"/>
      <c r="D635" s="1053"/>
      <c r="E635" s="1053"/>
      <c r="F635" s="1053"/>
      <c r="G635" s="1054"/>
      <c r="H635" s="1052" t="s">
        <v>691</v>
      </c>
      <c r="I635" s="1053"/>
      <c r="J635" s="1053"/>
      <c r="K635" s="1053"/>
      <c r="L635" s="1054"/>
    </row>
    <row r="636" spans="2:13" hidden="1" x14ac:dyDescent="0.3">
      <c r="B636" s="959"/>
      <c r="C636" s="960"/>
      <c r="D636" s="960"/>
      <c r="E636" s="960"/>
      <c r="F636" s="960"/>
      <c r="G636" s="961"/>
      <c r="H636" s="959"/>
      <c r="I636" s="960"/>
      <c r="J636" s="960"/>
      <c r="K636" s="960"/>
      <c r="L636" s="961"/>
    </row>
    <row r="637" spans="2:13" hidden="1" x14ac:dyDescent="0.3">
      <c r="B637" s="959"/>
      <c r="C637" s="960"/>
      <c r="D637" s="960"/>
      <c r="E637" s="960"/>
      <c r="F637" s="960"/>
      <c r="G637" s="961"/>
      <c r="H637" s="959"/>
      <c r="I637" s="960"/>
      <c r="J637" s="960"/>
      <c r="K637" s="960"/>
      <c r="L637" s="961"/>
    </row>
    <row r="638" spans="2:13" hidden="1" x14ac:dyDescent="0.3">
      <c r="B638" s="959"/>
      <c r="C638" s="960"/>
      <c r="D638" s="960"/>
      <c r="E638" s="960"/>
      <c r="F638" s="960"/>
      <c r="G638" s="961"/>
      <c r="H638" s="959"/>
      <c r="I638" s="960"/>
      <c r="J638" s="960"/>
      <c r="K638" s="960"/>
      <c r="L638" s="961"/>
    </row>
    <row r="639" spans="2:13" hidden="1" x14ac:dyDescent="0.3">
      <c r="B639" s="959"/>
      <c r="C639" s="960"/>
      <c r="D639" s="960"/>
      <c r="E639" s="960"/>
      <c r="F639" s="960"/>
      <c r="G639" s="961"/>
      <c r="H639" s="959"/>
      <c r="I639" s="960"/>
      <c r="J639" s="960"/>
      <c r="K639" s="960"/>
      <c r="L639" s="961"/>
    </row>
    <row r="640" spans="2:13" hidden="1" x14ac:dyDescent="0.3">
      <c r="B640" s="959"/>
      <c r="C640" s="960"/>
      <c r="D640" s="960"/>
      <c r="E640" s="960"/>
      <c r="F640" s="960"/>
      <c r="G640" s="961"/>
      <c r="H640" s="959"/>
      <c r="I640" s="960"/>
      <c r="J640" s="960"/>
      <c r="K640" s="960"/>
      <c r="L640" s="961"/>
    </row>
    <row r="641" spans="2:12" hidden="1" x14ac:dyDescent="0.3">
      <c r="B641" s="959"/>
      <c r="C641" s="960"/>
      <c r="D641" s="960"/>
      <c r="E641" s="960"/>
      <c r="F641" s="960"/>
      <c r="G641" s="961"/>
      <c r="H641" s="959"/>
      <c r="I641" s="960"/>
      <c r="J641" s="960"/>
      <c r="K641" s="960"/>
      <c r="L641" s="961"/>
    </row>
    <row r="642" spans="2:12" hidden="1" x14ac:dyDescent="0.3">
      <c r="B642" s="959"/>
      <c r="C642" s="960"/>
      <c r="D642" s="960"/>
      <c r="E642" s="960"/>
      <c r="F642" s="960"/>
      <c r="G642" s="961"/>
      <c r="H642" s="959"/>
      <c r="I642" s="960"/>
      <c r="J642" s="960"/>
      <c r="K642" s="960"/>
      <c r="L642" s="961"/>
    </row>
    <row r="643" spans="2:12" hidden="1" x14ac:dyDescent="0.3">
      <c r="B643" s="959"/>
      <c r="C643" s="960"/>
      <c r="D643" s="960"/>
      <c r="E643" s="960"/>
      <c r="F643" s="960"/>
      <c r="G643" s="961"/>
      <c r="H643" s="959"/>
      <c r="I643" s="960"/>
      <c r="J643" s="960"/>
      <c r="K643" s="960"/>
      <c r="L643" s="961"/>
    </row>
    <row r="644" spans="2:12" hidden="1" x14ac:dyDescent="0.3">
      <c r="B644" s="959"/>
      <c r="C644" s="960"/>
      <c r="D644" s="960"/>
      <c r="E644" s="960"/>
      <c r="F644" s="960"/>
      <c r="G644" s="961"/>
      <c r="H644" s="959"/>
      <c r="I644" s="960"/>
      <c r="J644" s="960"/>
      <c r="K644" s="960"/>
      <c r="L644" s="961"/>
    </row>
    <row r="645" spans="2:12" hidden="1" x14ac:dyDescent="0.3">
      <c r="B645" s="959"/>
      <c r="C645" s="960"/>
      <c r="D645" s="960"/>
      <c r="E645" s="960"/>
      <c r="F645" s="960"/>
      <c r="G645" s="961"/>
      <c r="H645" s="959"/>
      <c r="I645" s="960"/>
      <c r="J645" s="960"/>
      <c r="K645" s="960"/>
      <c r="L645" s="961"/>
    </row>
    <row r="646" spans="2:12" hidden="1" x14ac:dyDescent="0.3">
      <c r="B646" s="959"/>
      <c r="C646" s="960"/>
      <c r="D646" s="960"/>
      <c r="E646" s="960"/>
      <c r="F646" s="960"/>
      <c r="G646" s="961"/>
      <c r="H646" s="959"/>
      <c r="I646" s="960"/>
      <c r="J646" s="960"/>
      <c r="K646" s="960"/>
      <c r="L646" s="961"/>
    </row>
    <row r="647" spans="2:12" hidden="1" x14ac:dyDescent="0.3">
      <c r="B647" s="959"/>
      <c r="C647" s="960"/>
      <c r="D647" s="960"/>
      <c r="E647" s="960"/>
      <c r="F647" s="960"/>
      <c r="G647" s="961"/>
      <c r="H647" s="959"/>
      <c r="I647" s="960"/>
      <c r="J647" s="960"/>
      <c r="K647" s="960"/>
      <c r="L647" s="961"/>
    </row>
    <row r="648" spans="2:12" hidden="1" x14ac:dyDescent="0.3">
      <c r="B648" s="1099"/>
      <c r="C648" s="1100"/>
      <c r="D648" s="1100"/>
      <c r="E648" s="1100"/>
      <c r="F648" s="1100"/>
      <c r="G648" s="1101"/>
      <c r="H648" s="1099"/>
      <c r="I648" s="1100"/>
      <c r="J648" s="1100"/>
      <c r="K648" s="1100"/>
      <c r="L648" s="1101"/>
    </row>
    <row r="649" spans="2:12" hidden="1" x14ac:dyDescent="0.3">
      <c r="B649" s="1103"/>
      <c r="C649" s="1104"/>
      <c r="D649" s="1104"/>
      <c r="E649" s="1104"/>
      <c r="F649" s="1104"/>
      <c r="G649" s="1105"/>
      <c r="H649" s="1103"/>
      <c r="I649" s="1104"/>
      <c r="J649" s="1104"/>
      <c r="K649" s="1104"/>
      <c r="L649" s="1105"/>
    </row>
    <row r="650" spans="2:12" ht="1.5" customHeight="1" thickBot="1" x14ac:dyDescent="0.35">
      <c r="B650" s="1106"/>
      <c r="C650" s="969"/>
      <c r="D650" s="969"/>
      <c r="E650" s="969"/>
      <c r="F650" s="969"/>
      <c r="G650" s="1107"/>
      <c r="H650" s="1106"/>
      <c r="I650" s="969"/>
      <c r="J650" s="969"/>
      <c r="K650" s="969"/>
      <c r="L650" s="1107"/>
    </row>
    <row r="651" spans="2:12" ht="25.5" customHeight="1" thickBot="1" x14ac:dyDescent="0.35">
      <c r="B651" s="1108" t="s">
        <v>700</v>
      </c>
      <c r="C651" s="1109"/>
      <c r="D651" s="1109"/>
      <c r="E651" s="1109"/>
      <c r="F651" s="1109"/>
      <c r="G651" s="1109"/>
      <c r="H651" s="1109"/>
      <c r="I651" s="1109"/>
      <c r="J651" s="1109"/>
      <c r="K651" s="1109"/>
      <c r="L651" s="1110"/>
    </row>
    <row r="652" spans="2:12" x14ac:dyDescent="0.3">
      <c r="B652" s="959" t="s">
        <v>690</v>
      </c>
      <c r="C652" s="960"/>
      <c r="D652" s="960"/>
      <c r="E652" s="960"/>
      <c r="F652" s="960"/>
      <c r="G652" s="961"/>
      <c r="H652" s="959" t="s">
        <v>691</v>
      </c>
      <c r="I652" s="960"/>
      <c r="J652" s="960"/>
      <c r="K652" s="960"/>
      <c r="L652" s="961"/>
    </row>
    <row r="653" spans="2:12" x14ac:dyDescent="0.3">
      <c r="B653" s="959"/>
      <c r="C653" s="960"/>
      <c r="D653" s="960"/>
      <c r="E653" s="960"/>
      <c r="F653" s="960"/>
      <c r="G653" s="961"/>
      <c r="H653" s="959"/>
      <c r="I653" s="960"/>
      <c r="J653" s="960"/>
      <c r="K653" s="960"/>
      <c r="L653" s="961"/>
    </row>
    <row r="654" spans="2:12" x14ac:dyDescent="0.3">
      <c r="B654" s="959"/>
      <c r="C654" s="960"/>
      <c r="D654" s="960"/>
      <c r="E654" s="960"/>
      <c r="F654" s="960"/>
      <c r="G654" s="961"/>
      <c r="H654" s="959"/>
      <c r="I654" s="960"/>
      <c r="J654" s="960"/>
      <c r="K654" s="960"/>
      <c r="L654" s="961"/>
    </row>
    <row r="655" spans="2:12" x14ac:dyDescent="0.3">
      <c r="B655" s="959"/>
      <c r="C655" s="960"/>
      <c r="D655" s="960"/>
      <c r="E655" s="960"/>
      <c r="F655" s="960"/>
      <c r="G655" s="961"/>
      <c r="H655" s="959"/>
      <c r="I655" s="960"/>
      <c r="J655" s="960"/>
      <c r="K655" s="960"/>
      <c r="L655" s="961"/>
    </row>
    <row r="656" spans="2:12" x14ac:dyDescent="0.3">
      <c r="B656" s="959"/>
      <c r="C656" s="960"/>
      <c r="D656" s="960"/>
      <c r="E656" s="960"/>
      <c r="F656" s="960"/>
      <c r="G656" s="961"/>
      <c r="H656" s="959"/>
      <c r="I656" s="960"/>
      <c r="J656" s="960"/>
      <c r="K656" s="960"/>
      <c r="L656" s="961"/>
    </row>
    <row r="657" spans="2:12" x14ac:dyDescent="0.3">
      <c r="B657" s="959"/>
      <c r="C657" s="960"/>
      <c r="D657" s="960"/>
      <c r="E657" s="960"/>
      <c r="F657" s="960"/>
      <c r="G657" s="961"/>
      <c r="H657" s="959"/>
      <c r="I657" s="960"/>
      <c r="J657" s="960"/>
      <c r="K657" s="960"/>
      <c r="L657" s="961"/>
    </row>
    <row r="658" spans="2:12" x14ac:dyDescent="0.3">
      <c r="B658" s="959"/>
      <c r="C658" s="960"/>
      <c r="D658" s="960"/>
      <c r="E658" s="960"/>
      <c r="F658" s="960"/>
      <c r="G658" s="961"/>
      <c r="H658" s="959"/>
      <c r="I658" s="960"/>
      <c r="J658" s="960"/>
      <c r="K658" s="960"/>
      <c r="L658" s="961"/>
    </row>
    <row r="659" spans="2:12" x14ac:dyDescent="0.3">
      <c r="B659" s="959"/>
      <c r="C659" s="960"/>
      <c r="D659" s="960"/>
      <c r="E659" s="960"/>
      <c r="F659" s="960"/>
      <c r="G659" s="961"/>
      <c r="H659" s="959"/>
      <c r="I659" s="960"/>
      <c r="J659" s="960"/>
      <c r="K659" s="960"/>
      <c r="L659" s="961"/>
    </row>
    <row r="660" spans="2:12" x14ac:dyDescent="0.3">
      <c r="B660" s="959"/>
      <c r="C660" s="960"/>
      <c r="D660" s="960"/>
      <c r="E660" s="960"/>
      <c r="F660" s="960"/>
      <c r="G660" s="961"/>
      <c r="H660" s="959"/>
      <c r="I660" s="960"/>
      <c r="J660" s="960"/>
      <c r="K660" s="960"/>
      <c r="L660" s="961"/>
    </row>
    <row r="661" spans="2:12" x14ac:dyDescent="0.3">
      <c r="B661" s="959"/>
      <c r="C661" s="960"/>
      <c r="D661" s="960"/>
      <c r="E661" s="960"/>
      <c r="F661" s="960"/>
      <c r="G661" s="961"/>
      <c r="H661" s="959"/>
      <c r="I661" s="960"/>
      <c r="J661" s="960"/>
      <c r="K661" s="960"/>
      <c r="L661" s="961"/>
    </row>
    <row r="662" spans="2:12" x14ac:dyDescent="0.3">
      <c r="B662" s="959"/>
      <c r="C662" s="960"/>
      <c r="D662" s="960"/>
      <c r="E662" s="960"/>
      <c r="F662" s="960"/>
      <c r="G662" s="961"/>
      <c r="H662" s="959"/>
      <c r="I662" s="960"/>
      <c r="J662" s="960"/>
      <c r="K662" s="960"/>
      <c r="L662" s="961"/>
    </row>
    <row r="663" spans="2:12" x14ac:dyDescent="0.3">
      <c r="B663" s="959"/>
      <c r="C663" s="960"/>
      <c r="D663" s="960"/>
      <c r="E663" s="960"/>
      <c r="F663" s="960"/>
      <c r="G663" s="961"/>
      <c r="H663" s="959"/>
      <c r="I663" s="960"/>
      <c r="J663" s="960"/>
      <c r="K663" s="960"/>
      <c r="L663" s="961"/>
    </row>
    <row r="664" spans="2:12" x14ac:dyDescent="0.3">
      <c r="B664" s="959"/>
      <c r="C664" s="960"/>
      <c r="D664" s="960"/>
      <c r="E664" s="960"/>
      <c r="F664" s="960"/>
      <c r="G664" s="961"/>
      <c r="H664" s="959"/>
      <c r="I664" s="960"/>
      <c r="J664" s="960"/>
      <c r="K664" s="960"/>
      <c r="L664" s="961"/>
    </row>
    <row r="665" spans="2:12" x14ac:dyDescent="0.3">
      <c r="B665" s="1099"/>
      <c r="C665" s="1100"/>
      <c r="D665" s="1100"/>
      <c r="E665" s="1100"/>
      <c r="F665" s="1100"/>
      <c r="G665" s="1101"/>
      <c r="H665" s="1099"/>
      <c r="I665" s="1100"/>
      <c r="J665" s="1100"/>
      <c r="K665" s="1100"/>
      <c r="L665" s="1101"/>
    </row>
    <row r="666" spans="2:12" ht="15" customHeight="1" x14ac:dyDescent="0.3">
      <c r="B666" s="1082" t="s">
        <v>924</v>
      </c>
      <c r="C666" s="1083"/>
      <c r="D666" s="1083"/>
      <c r="E666" s="1083"/>
      <c r="F666" s="1083"/>
      <c r="G666" s="1084"/>
      <c r="H666" s="1082" t="s">
        <v>924</v>
      </c>
      <c r="I666" s="1083"/>
      <c r="J666" s="1083"/>
      <c r="K666" s="1083"/>
      <c r="L666" s="1084"/>
    </row>
    <row r="667" spans="2:12" x14ac:dyDescent="0.3">
      <c r="B667" s="1085"/>
      <c r="C667" s="1086"/>
      <c r="D667" s="1086"/>
      <c r="E667" s="1086"/>
      <c r="F667" s="1086"/>
      <c r="G667" s="1087"/>
      <c r="H667" s="1085"/>
      <c r="I667" s="1086"/>
      <c r="J667" s="1086"/>
      <c r="K667" s="1086"/>
      <c r="L667" s="1087"/>
    </row>
    <row r="668" spans="2:12" x14ac:dyDescent="0.3">
      <c r="B668" s="959" t="s">
        <v>690</v>
      </c>
      <c r="C668" s="960"/>
      <c r="D668" s="960"/>
      <c r="E668" s="960"/>
      <c r="F668" s="960"/>
      <c r="G668" s="961"/>
      <c r="H668" s="959" t="s">
        <v>691</v>
      </c>
      <c r="I668" s="960"/>
      <c r="J668" s="960"/>
      <c r="K668" s="960"/>
      <c r="L668" s="961"/>
    </row>
    <row r="669" spans="2:12" x14ac:dyDescent="0.3">
      <c r="B669" s="959"/>
      <c r="C669" s="960"/>
      <c r="D669" s="960"/>
      <c r="E669" s="960"/>
      <c r="F669" s="960"/>
      <c r="G669" s="961"/>
      <c r="H669" s="959"/>
      <c r="I669" s="960"/>
      <c r="J669" s="960"/>
      <c r="K669" s="960"/>
      <c r="L669" s="961"/>
    </row>
    <row r="670" spans="2:12" x14ac:dyDescent="0.3">
      <c r="B670" s="959"/>
      <c r="C670" s="960"/>
      <c r="D670" s="960"/>
      <c r="E670" s="960"/>
      <c r="F670" s="960"/>
      <c r="G670" s="961"/>
      <c r="H670" s="959"/>
      <c r="I670" s="960"/>
      <c r="J670" s="960"/>
      <c r="K670" s="960"/>
      <c r="L670" s="961"/>
    </row>
    <row r="671" spans="2:12" x14ac:dyDescent="0.3">
      <c r="B671" s="959"/>
      <c r="C671" s="960"/>
      <c r="D671" s="960"/>
      <c r="E671" s="960"/>
      <c r="F671" s="960"/>
      <c r="G671" s="961"/>
      <c r="H671" s="959"/>
      <c r="I671" s="960"/>
      <c r="J671" s="960"/>
      <c r="K671" s="960"/>
      <c r="L671" s="961"/>
    </row>
    <row r="672" spans="2:12" x14ac:dyDescent="0.3">
      <c r="B672" s="959"/>
      <c r="C672" s="960"/>
      <c r="D672" s="960"/>
      <c r="E672" s="960"/>
      <c r="F672" s="960"/>
      <c r="G672" s="961"/>
      <c r="H672" s="959"/>
      <c r="I672" s="960"/>
      <c r="J672" s="960"/>
      <c r="K672" s="960"/>
      <c r="L672" s="961"/>
    </row>
    <row r="673" spans="2:12" x14ac:dyDescent="0.3">
      <c r="B673" s="959"/>
      <c r="C673" s="960"/>
      <c r="D673" s="960"/>
      <c r="E673" s="960"/>
      <c r="F673" s="960"/>
      <c r="G673" s="961"/>
      <c r="H673" s="959"/>
      <c r="I673" s="960"/>
      <c r="J673" s="960"/>
      <c r="K673" s="960"/>
      <c r="L673" s="961"/>
    </row>
    <row r="674" spans="2:12" x14ac:dyDescent="0.3">
      <c r="B674" s="959"/>
      <c r="C674" s="960"/>
      <c r="D674" s="960"/>
      <c r="E674" s="960"/>
      <c r="F674" s="960"/>
      <c r="G674" s="961"/>
      <c r="H674" s="959"/>
      <c r="I674" s="960"/>
      <c r="J674" s="960"/>
      <c r="K674" s="960"/>
      <c r="L674" s="961"/>
    </row>
    <row r="675" spans="2:12" x14ac:dyDescent="0.3">
      <c r="B675" s="959"/>
      <c r="C675" s="960"/>
      <c r="D675" s="960"/>
      <c r="E675" s="960"/>
      <c r="F675" s="960"/>
      <c r="G675" s="961"/>
      <c r="H675" s="959"/>
      <c r="I675" s="960"/>
      <c r="J675" s="960"/>
      <c r="K675" s="960"/>
      <c r="L675" s="961"/>
    </row>
    <row r="676" spans="2:12" x14ac:dyDescent="0.3">
      <c r="B676" s="959"/>
      <c r="C676" s="960"/>
      <c r="D676" s="960"/>
      <c r="E676" s="960"/>
      <c r="F676" s="960"/>
      <c r="G676" s="961"/>
      <c r="H676" s="959"/>
      <c r="I676" s="960"/>
      <c r="J676" s="960"/>
      <c r="K676" s="960"/>
      <c r="L676" s="961"/>
    </row>
    <row r="677" spans="2:12" x14ac:dyDescent="0.3">
      <c r="B677" s="959"/>
      <c r="C677" s="960"/>
      <c r="D677" s="960"/>
      <c r="E677" s="960"/>
      <c r="F677" s="960"/>
      <c r="G677" s="961"/>
      <c r="H677" s="959"/>
      <c r="I677" s="960"/>
      <c r="J677" s="960"/>
      <c r="K677" s="960"/>
      <c r="L677" s="961"/>
    </row>
    <row r="678" spans="2:12" x14ac:dyDescent="0.3">
      <c r="B678" s="959"/>
      <c r="C678" s="960"/>
      <c r="D678" s="960"/>
      <c r="E678" s="960"/>
      <c r="F678" s="960"/>
      <c r="G678" s="961"/>
      <c r="H678" s="959"/>
      <c r="I678" s="960"/>
      <c r="J678" s="960"/>
      <c r="K678" s="960"/>
      <c r="L678" s="961"/>
    </row>
    <row r="679" spans="2:12" x14ac:dyDescent="0.3">
      <c r="B679" s="959"/>
      <c r="C679" s="960"/>
      <c r="D679" s="960"/>
      <c r="E679" s="960"/>
      <c r="F679" s="960"/>
      <c r="G679" s="961"/>
      <c r="H679" s="959"/>
      <c r="I679" s="960"/>
      <c r="J679" s="960"/>
      <c r="K679" s="960"/>
      <c r="L679" s="961"/>
    </row>
    <row r="680" spans="2:12" x14ac:dyDescent="0.3">
      <c r="B680" s="959"/>
      <c r="C680" s="960"/>
      <c r="D680" s="960"/>
      <c r="E680" s="960"/>
      <c r="F680" s="960"/>
      <c r="G680" s="961"/>
      <c r="H680" s="959"/>
      <c r="I680" s="960"/>
      <c r="J680" s="960"/>
      <c r="K680" s="960"/>
      <c r="L680" s="961"/>
    </row>
    <row r="681" spans="2:12" x14ac:dyDescent="0.3">
      <c r="B681" s="1099"/>
      <c r="C681" s="1100"/>
      <c r="D681" s="1100"/>
      <c r="E681" s="1100"/>
      <c r="F681" s="1100"/>
      <c r="G681" s="1101"/>
      <c r="H681" s="1099"/>
      <c r="I681" s="1100"/>
      <c r="J681" s="1100"/>
      <c r="K681" s="1100"/>
      <c r="L681" s="1101"/>
    </row>
    <row r="682" spans="2:12" x14ac:dyDescent="0.3">
      <c r="B682" s="1082" t="s">
        <v>748</v>
      </c>
      <c r="C682" s="1094"/>
      <c r="D682" s="1094"/>
      <c r="E682" s="1094"/>
      <c r="F682" s="1094"/>
      <c r="G682" s="1095"/>
      <c r="H682" s="1082" t="s">
        <v>765</v>
      </c>
      <c r="I682" s="1094"/>
      <c r="J682" s="1094"/>
      <c r="K682" s="1094"/>
      <c r="L682" s="1095"/>
    </row>
    <row r="683" spans="2:12" x14ac:dyDescent="0.3">
      <c r="B683" s="1096"/>
      <c r="C683" s="1097"/>
      <c r="D683" s="1097"/>
      <c r="E683" s="1097"/>
      <c r="F683" s="1097"/>
      <c r="G683" s="1098"/>
      <c r="H683" s="1096"/>
      <c r="I683" s="1097"/>
      <c r="J683" s="1097"/>
      <c r="K683" s="1097"/>
      <c r="L683" s="1098"/>
    </row>
    <row r="684" spans="2:12" hidden="1" x14ac:dyDescent="0.3">
      <c r="B684" s="959"/>
      <c r="C684" s="960"/>
      <c r="D684" s="960"/>
      <c r="E684" s="960"/>
      <c r="F684" s="960"/>
      <c r="G684" s="961"/>
      <c r="H684" s="959"/>
      <c r="I684" s="960"/>
      <c r="J684" s="960"/>
      <c r="K684" s="960"/>
      <c r="L684" s="961"/>
    </row>
    <row r="685" spans="2:12" hidden="1" x14ac:dyDescent="0.3">
      <c r="B685" s="959"/>
      <c r="C685" s="960"/>
      <c r="D685" s="960"/>
      <c r="E685" s="960"/>
      <c r="F685" s="960"/>
      <c r="G685" s="961"/>
      <c r="H685" s="959"/>
      <c r="I685" s="960"/>
      <c r="J685" s="960"/>
      <c r="K685" s="960"/>
      <c r="L685" s="961"/>
    </row>
    <row r="686" spans="2:12" hidden="1" x14ac:dyDescent="0.3">
      <c r="B686" s="959"/>
      <c r="C686" s="960"/>
      <c r="D686" s="960"/>
      <c r="E686" s="960"/>
      <c r="F686" s="960"/>
      <c r="G686" s="961"/>
      <c r="H686" s="959"/>
      <c r="I686" s="960"/>
      <c r="J686" s="960"/>
      <c r="K686" s="960"/>
      <c r="L686" s="961"/>
    </row>
    <row r="687" spans="2:12" hidden="1" x14ac:dyDescent="0.3">
      <c r="B687" s="959"/>
      <c r="C687" s="960"/>
      <c r="D687" s="960"/>
      <c r="E687" s="960"/>
      <c r="F687" s="960"/>
      <c r="G687" s="961"/>
      <c r="H687" s="959"/>
      <c r="I687" s="960"/>
      <c r="J687" s="960"/>
      <c r="K687" s="960"/>
      <c r="L687" s="961"/>
    </row>
    <row r="688" spans="2:12" hidden="1" x14ac:dyDescent="0.3">
      <c r="B688" s="959"/>
      <c r="C688" s="960"/>
      <c r="D688" s="960"/>
      <c r="E688" s="960"/>
      <c r="F688" s="960"/>
      <c r="G688" s="961"/>
      <c r="H688" s="959"/>
      <c r="I688" s="960"/>
      <c r="J688" s="960"/>
      <c r="K688" s="960"/>
      <c r="L688" s="961"/>
    </row>
    <row r="689" spans="2:12" hidden="1" x14ac:dyDescent="0.3">
      <c r="B689" s="959"/>
      <c r="C689" s="960"/>
      <c r="D689" s="960"/>
      <c r="E689" s="960"/>
      <c r="F689" s="960"/>
      <c r="G689" s="961"/>
      <c r="H689" s="959"/>
      <c r="I689" s="960"/>
      <c r="J689" s="960"/>
      <c r="K689" s="960"/>
      <c r="L689" s="961"/>
    </row>
    <row r="690" spans="2:12" hidden="1" x14ac:dyDescent="0.3">
      <c r="B690" s="959"/>
      <c r="C690" s="960"/>
      <c r="D690" s="960"/>
      <c r="E690" s="960"/>
      <c r="F690" s="960"/>
      <c r="G690" s="961"/>
      <c r="H690" s="959"/>
      <c r="I690" s="960"/>
      <c r="J690" s="960"/>
      <c r="K690" s="960"/>
      <c r="L690" s="961"/>
    </row>
    <row r="691" spans="2:12" hidden="1" x14ac:dyDescent="0.3">
      <c r="B691" s="959"/>
      <c r="C691" s="960"/>
      <c r="D691" s="960"/>
      <c r="E691" s="960"/>
      <c r="F691" s="960"/>
      <c r="G691" s="961"/>
      <c r="H691" s="959"/>
      <c r="I691" s="960"/>
      <c r="J691" s="960"/>
      <c r="K691" s="960"/>
      <c r="L691" s="961"/>
    </row>
    <row r="692" spans="2:12" hidden="1" x14ac:dyDescent="0.3">
      <c r="B692" s="959"/>
      <c r="C692" s="960"/>
      <c r="D692" s="960"/>
      <c r="E692" s="960"/>
      <c r="F692" s="960"/>
      <c r="G692" s="961"/>
      <c r="H692" s="959"/>
      <c r="I692" s="960"/>
      <c r="J692" s="960"/>
      <c r="K692" s="960"/>
      <c r="L692" s="961"/>
    </row>
    <row r="693" spans="2:12" hidden="1" x14ac:dyDescent="0.3">
      <c r="B693" s="959"/>
      <c r="C693" s="960"/>
      <c r="D693" s="960"/>
      <c r="E693" s="960"/>
      <c r="F693" s="960"/>
      <c r="G693" s="961"/>
      <c r="H693" s="959"/>
      <c r="I693" s="960"/>
      <c r="J693" s="960"/>
      <c r="K693" s="960"/>
      <c r="L693" s="961"/>
    </row>
    <row r="694" spans="2:12" hidden="1" x14ac:dyDescent="0.3">
      <c r="B694" s="959"/>
      <c r="C694" s="960"/>
      <c r="D694" s="960"/>
      <c r="E694" s="960"/>
      <c r="F694" s="960"/>
      <c r="G694" s="961"/>
      <c r="H694" s="959"/>
      <c r="I694" s="960"/>
      <c r="J694" s="960"/>
      <c r="K694" s="960"/>
      <c r="L694" s="961"/>
    </row>
    <row r="695" spans="2:12" hidden="1" x14ac:dyDescent="0.3">
      <c r="B695" s="959"/>
      <c r="C695" s="960"/>
      <c r="D695" s="960"/>
      <c r="E695" s="960"/>
      <c r="F695" s="960"/>
      <c r="G695" s="961"/>
      <c r="H695" s="959"/>
      <c r="I695" s="960"/>
      <c r="J695" s="960"/>
      <c r="K695" s="960"/>
      <c r="L695" s="961"/>
    </row>
    <row r="696" spans="2:12" hidden="1" x14ac:dyDescent="0.3">
      <c r="B696" s="959"/>
      <c r="C696" s="960"/>
      <c r="D696" s="960"/>
      <c r="E696" s="960"/>
      <c r="F696" s="960"/>
      <c r="G696" s="961"/>
      <c r="H696" s="959"/>
      <c r="I696" s="960"/>
      <c r="J696" s="960"/>
      <c r="K696" s="960"/>
      <c r="L696" s="961"/>
    </row>
    <row r="697" spans="2:12" hidden="1" x14ac:dyDescent="0.3">
      <c r="B697" s="1099"/>
      <c r="C697" s="1100"/>
      <c r="D697" s="1100"/>
      <c r="E697" s="1100"/>
      <c r="F697" s="1100"/>
      <c r="G697" s="1101"/>
      <c r="H697" s="1099"/>
      <c r="I697" s="1100"/>
      <c r="J697" s="1100"/>
      <c r="K697" s="1100"/>
      <c r="L697" s="1101"/>
    </row>
    <row r="698" spans="2:12" hidden="1" x14ac:dyDescent="0.3">
      <c r="B698" s="1082"/>
      <c r="C698" s="1094"/>
      <c r="D698" s="1094"/>
      <c r="E698" s="1094"/>
      <c r="F698" s="1094"/>
      <c r="G698" s="1095"/>
      <c r="H698" s="1103"/>
      <c r="I698" s="1104"/>
      <c r="J698" s="1104"/>
      <c r="K698" s="1104"/>
      <c r="L698" s="1105"/>
    </row>
    <row r="699" spans="2:12" hidden="1" x14ac:dyDescent="0.3">
      <c r="B699" s="1096"/>
      <c r="C699" s="1097"/>
      <c r="D699" s="1097"/>
      <c r="E699" s="1097"/>
      <c r="F699" s="1097"/>
      <c r="G699" s="1098"/>
      <c r="H699" s="1111"/>
      <c r="I699" s="1112"/>
      <c r="J699" s="1112"/>
      <c r="K699" s="1112"/>
      <c r="L699" s="1113"/>
    </row>
    <row r="700" spans="2:12" hidden="1" x14ac:dyDescent="0.3">
      <c r="B700" s="959"/>
      <c r="C700" s="960"/>
      <c r="D700" s="960"/>
      <c r="E700" s="960"/>
      <c r="F700" s="960"/>
      <c r="G700" s="961"/>
      <c r="H700" s="959"/>
      <c r="I700" s="960"/>
      <c r="J700" s="960"/>
      <c r="K700" s="960"/>
      <c r="L700" s="961"/>
    </row>
    <row r="701" spans="2:12" hidden="1" x14ac:dyDescent="0.3">
      <c r="B701" s="959"/>
      <c r="C701" s="960"/>
      <c r="D701" s="960"/>
      <c r="E701" s="960"/>
      <c r="F701" s="960"/>
      <c r="G701" s="961"/>
      <c r="H701" s="959"/>
      <c r="I701" s="960"/>
      <c r="J701" s="960"/>
      <c r="K701" s="960"/>
      <c r="L701" s="961"/>
    </row>
    <row r="702" spans="2:12" hidden="1" x14ac:dyDescent="0.3">
      <c r="B702" s="959"/>
      <c r="C702" s="960"/>
      <c r="D702" s="960"/>
      <c r="E702" s="960"/>
      <c r="F702" s="960"/>
      <c r="G702" s="961"/>
      <c r="H702" s="959"/>
      <c r="I702" s="960"/>
      <c r="J702" s="960"/>
      <c r="K702" s="960"/>
      <c r="L702" s="961"/>
    </row>
    <row r="703" spans="2:12" hidden="1" x14ac:dyDescent="0.3">
      <c r="B703" s="959"/>
      <c r="C703" s="960"/>
      <c r="D703" s="960"/>
      <c r="E703" s="960"/>
      <c r="F703" s="960"/>
      <c r="G703" s="961"/>
      <c r="H703" s="959"/>
      <c r="I703" s="960"/>
      <c r="J703" s="960"/>
      <c r="K703" s="960"/>
      <c r="L703" s="961"/>
    </row>
    <row r="704" spans="2:12" hidden="1" x14ac:dyDescent="0.3">
      <c r="B704" s="959"/>
      <c r="C704" s="960"/>
      <c r="D704" s="960"/>
      <c r="E704" s="960"/>
      <c r="F704" s="960"/>
      <c r="G704" s="961"/>
      <c r="H704" s="959"/>
      <c r="I704" s="960"/>
      <c r="J704" s="960"/>
      <c r="K704" s="960"/>
      <c r="L704" s="961"/>
    </row>
    <row r="705" spans="2:12" hidden="1" x14ac:dyDescent="0.3">
      <c r="B705" s="959"/>
      <c r="C705" s="960"/>
      <c r="D705" s="960"/>
      <c r="E705" s="960"/>
      <c r="F705" s="960"/>
      <c r="G705" s="961"/>
      <c r="H705" s="959"/>
      <c r="I705" s="960"/>
      <c r="J705" s="960"/>
      <c r="K705" s="960"/>
      <c r="L705" s="961"/>
    </row>
    <row r="706" spans="2:12" hidden="1" x14ac:dyDescent="0.3">
      <c r="B706" s="959"/>
      <c r="C706" s="960"/>
      <c r="D706" s="960"/>
      <c r="E706" s="960"/>
      <c r="F706" s="960"/>
      <c r="G706" s="961"/>
      <c r="H706" s="959"/>
      <c r="I706" s="960"/>
      <c r="J706" s="960"/>
      <c r="K706" s="960"/>
      <c r="L706" s="961"/>
    </row>
    <row r="707" spans="2:12" hidden="1" x14ac:dyDescent="0.3">
      <c r="B707" s="959"/>
      <c r="C707" s="960"/>
      <c r="D707" s="960"/>
      <c r="E707" s="960"/>
      <c r="F707" s="960"/>
      <c r="G707" s="961"/>
      <c r="H707" s="959"/>
      <c r="I707" s="960"/>
      <c r="J707" s="960"/>
      <c r="K707" s="960"/>
      <c r="L707" s="961"/>
    </row>
    <row r="708" spans="2:12" hidden="1" x14ac:dyDescent="0.3">
      <c r="B708" s="959"/>
      <c r="C708" s="960"/>
      <c r="D708" s="960"/>
      <c r="E708" s="960"/>
      <c r="F708" s="960"/>
      <c r="G708" s="961"/>
      <c r="H708" s="959"/>
      <c r="I708" s="960"/>
      <c r="J708" s="960"/>
      <c r="K708" s="960"/>
      <c r="L708" s="961"/>
    </row>
    <row r="709" spans="2:12" hidden="1" x14ac:dyDescent="0.3">
      <c r="B709" s="959"/>
      <c r="C709" s="960"/>
      <c r="D709" s="960"/>
      <c r="E709" s="960"/>
      <c r="F709" s="960"/>
      <c r="G709" s="961"/>
      <c r="H709" s="959"/>
      <c r="I709" s="960"/>
      <c r="J709" s="960"/>
      <c r="K709" s="960"/>
      <c r="L709" s="961"/>
    </row>
    <row r="710" spans="2:12" hidden="1" x14ac:dyDescent="0.3">
      <c r="B710" s="959"/>
      <c r="C710" s="960"/>
      <c r="D710" s="960"/>
      <c r="E710" s="960"/>
      <c r="F710" s="960"/>
      <c r="G710" s="961"/>
      <c r="H710" s="959"/>
      <c r="I710" s="960"/>
      <c r="J710" s="960"/>
      <c r="K710" s="960"/>
      <c r="L710" s="961"/>
    </row>
    <row r="711" spans="2:12" hidden="1" x14ac:dyDescent="0.3">
      <c r="B711" s="959"/>
      <c r="C711" s="960"/>
      <c r="D711" s="960"/>
      <c r="E711" s="960"/>
      <c r="F711" s="960"/>
      <c r="G711" s="961"/>
      <c r="H711" s="959"/>
      <c r="I711" s="960"/>
      <c r="J711" s="960"/>
      <c r="K711" s="960"/>
      <c r="L711" s="961"/>
    </row>
    <row r="712" spans="2:12" hidden="1" x14ac:dyDescent="0.3">
      <c r="B712" s="959"/>
      <c r="C712" s="960"/>
      <c r="D712" s="960"/>
      <c r="E712" s="960"/>
      <c r="F712" s="960"/>
      <c r="G712" s="961"/>
      <c r="H712" s="959"/>
      <c r="I712" s="960"/>
      <c r="J712" s="960"/>
      <c r="K712" s="960"/>
      <c r="L712" s="961"/>
    </row>
    <row r="713" spans="2:12" hidden="1" x14ac:dyDescent="0.3">
      <c r="B713" s="1099"/>
      <c r="C713" s="1100"/>
      <c r="D713" s="1100"/>
      <c r="E713" s="1100"/>
      <c r="F713" s="1100"/>
      <c r="G713" s="1101"/>
      <c r="H713" s="1099"/>
      <c r="I713" s="1100"/>
      <c r="J713" s="1100"/>
      <c r="K713" s="1100"/>
      <c r="L713" s="1101"/>
    </row>
    <row r="714" spans="2:12" hidden="1" x14ac:dyDescent="0.3">
      <c r="B714" s="1102"/>
      <c r="C714" s="1094"/>
      <c r="D714" s="1094"/>
      <c r="E714" s="1094"/>
      <c r="F714" s="1094"/>
      <c r="G714" s="1095"/>
      <c r="H714" s="1103"/>
      <c r="I714" s="1104"/>
      <c r="J714" s="1104"/>
      <c r="K714" s="1104"/>
      <c r="L714" s="1105"/>
    </row>
    <row r="715" spans="2:12" hidden="1" x14ac:dyDescent="0.3">
      <c r="B715" s="1096"/>
      <c r="C715" s="1097"/>
      <c r="D715" s="1097"/>
      <c r="E715" s="1097"/>
      <c r="F715" s="1097"/>
      <c r="G715" s="1098"/>
      <c r="H715" s="1111"/>
      <c r="I715" s="1112"/>
      <c r="J715" s="1112"/>
      <c r="K715" s="1112"/>
      <c r="L715" s="1113"/>
    </row>
    <row r="716" spans="2:12" hidden="1" x14ac:dyDescent="0.3">
      <c r="B716" s="959"/>
      <c r="C716" s="960"/>
      <c r="D716" s="960"/>
      <c r="E716" s="960"/>
      <c r="F716" s="960"/>
      <c r="G716" s="961"/>
      <c r="H716" s="959"/>
      <c r="I716" s="960"/>
      <c r="J716" s="960"/>
      <c r="K716" s="960"/>
      <c r="L716" s="961"/>
    </row>
    <row r="717" spans="2:12" hidden="1" x14ac:dyDescent="0.3">
      <c r="B717" s="959"/>
      <c r="C717" s="960"/>
      <c r="D717" s="960"/>
      <c r="E717" s="960"/>
      <c r="F717" s="960"/>
      <c r="G717" s="961"/>
      <c r="H717" s="959"/>
      <c r="I717" s="960"/>
      <c r="J717" s="960"/>
      <c r="K717" s="960"/>
      <c r="L717" s="961"/>
    </row>
    <row r="718" spans="2:12" hidden="1" x14ac:dyDescent="0.3">
      <c r="B718" s="959"/>
      <c r="C718" s="960"/>
      <c r="D718" s="960"/>
      <c r="E718" s="960"/>
      <c r="F718" s="960"/>
      <c r="G718" s="961"/>
      <c r="H718" s="959"/>
      <c r="I718" s="960"/>
      <c r="J718" s="960"/>
      <c r="K718" s="960"/>
      <c r="L718" s="961"/>
    </row>
    <row r="719" spans="2:12" hidden="1" x14ac:dyDescent="0.3">
      <c r="B719" s="959"/>
      <c r="C719" s="960"/>
      <c r="D719" s="960"/>
      <c r="E719" s="960"/>
      <c r="F719" s="960"/>
      <c r="G719" s="961"/>
      <c r="H719" s="959"/>
      <c r="I719" s="960"/>
      <c r="J719" s="960"/>
      <c r="K719" s="960"/>
      <c r="L719" s="961"/>
    </row>
    <row r="720" spans="2:12" hidden="1" x14ac:dyDescent="0.3">
      <c r="B720" s="959"/>
      <c r="C720" s="960"/>
      <c r="D720" s="960"/>
      <c r="E720" s="960"/>
      <c r="F720" s="960"/>
      <c r="G720" s="961"/>
      <c r="H720" s="959"/>
      <c r="I720" s="960"/>
      <c r="J720" s="960"/>
      <c r="K720" s="960"/>
      <c r="L720" s="961"/>
    </row>
    <row r="721" spans="2:12" hidden="1" x14ac:dyDescent="0.3">
      <c r="B721" s="959"/>
      <c r="C721" s="960"/>
      <c r="D721" s="960"/>
      <c r="E721" s="960"/>
      <c r="F721" s="960"/>
      <c r="G721" s="961"/>
      <c r="H721" s="959"/>
      <c r="I721" s="960"/>
      <c r="J721" s="960"/>
      <c r="K721" s="960"/>
      <c r="L721" s="961"/>
    </row>
    <row r="722" spans="2:12" hidden="1" x14ac:dyDescent="0.3">
      <c r="B722" s="959"/>
      <c r="C722" s="960"/>
      <c r="D722" s="960"/>
      <c r="E722" s="960"/>
      <c r="F722" s="960"/>
      <c r="G722" s="961"/>
      <c r="H722" s="959"/>
      <c r="I722" s="960"/>
      <c r="J722" s="960"/>
      <c r="K722" s="960"/>
      <c r="L722" s="961"/>
    </row>
    <row r="723" spans="2:12" hidden="1" x14ac:dyDescent="0.3">
      <c r="B723" s="959"/>
      <c r="C723" s="960"/>
      <c r="D723" s="960"/>
      <c r="E723" s="960"/>
      <c r="F723" s="960"/>
      <c r="G723" s="961"/>
      <c r="H723" s="959"/>
      <c r="I723" s="960"/>
      <c r="J723" s="960"/>
      <c r="K723" s="960"/>
      <c r="L723" s="961"/>
    </row>
    <row r="724" spans="2:12" hidden="1" x14ac:dyDescent="0.3">
      <c r="B724" s="959"/>
      <c r="C724" s="960"/>
      <c r="D724" s="960"/>
      <c r="E724" s="960"/>
      <c r="F724" s="960"/>
      <c r="G724" s="961"/>
      <c r="H724" s="959"/>
      <c r="I724" s="960"/>
      <c r="J724" s="960"/>
      <c r="K724" s="960"/>
      <c r="L724" s="961"/>
    </row>
    <row r="725" spans="2:12" hidden="1" x14ac:dyDescent="0.3">
      <c r="B725" s="959"/>
      <c r="C725" s="960"/>
      <c r="D725" s="960"/>
      <c r="E725" s="960"/>
      <c r="F725" s="960"/>
      <c r="G725" s="961"/>
      <c r="H725" s="959"/>
      <c r="I725" s="960"/>
      <c r="J725" s="960"/>
      <c r="K725" s="960"/>
      <c r="L725" s="961"/>
    </row>
    <row r="726" spans="2:12" hidden="1" x14ac:dyDescent="0.3">
      <c r="B726" s="959"/>
      <c r="C726" s="960"/>
      <c r="D726" s="960"/>
      <c r="E726" s="960"/>
      <c r="F726" s="960"/>
      <c r="G726" s="961"/>
      <c r="H726" s="959"/>
      <c r="I726" s="960"/>
      <c r="J726" s="960"/>
      <c r="K726" s="960"/>
      <c r="L726" s="961"/>
    </row>
    <row r="727" spans="2:12" hidden="1" x14ac:dyDescent="0.3">
      <c r="B727" s="959"/>
      <c r="C727" s="960"/>
      <c r="D727" s="960"/>
      <c r="E727" s="960"/>
      <c r="F727" s="960"/>
      <c r="G727" s="961"/>
      <c r="H727" s="959"/>
      <c r="I727" s="960"/>
      <c r="J727" s="960"/>
      <c r="K727" s="960"/>
      <c r="L727" s="961"/>
    </row>
    <row r="728" spans="2:12" hidden="1" x14ac:dyDescent="0.3">
      <c r="B728" s="959"/>
      <c r="C728" s="960"/>
      <c r="D728" s="960"/>
      <c r="E728" s="960"/>
      <c r="F728" s="960"/>
      <c r="G728" s="961"/>
      <c r="H728" s="959"/>
      <c r="I728" s="960"/>
      <c r="J728" s="960"/>
      <c r="K728" s="960"/>
      <c r="L728" s="961"/>
    </row>
    <row r="729" spans="2:12" hidden="1" x14ac:dyDescent="0.3">
      <c r="B729" s="1099"/>
      <c r="C729" s="1100"/>
      <c r="D729" s="1100"/>
      <c r="E729" s="1100"/>
      <c r="F729" s="1100"/>
      <c r="G729" s="1101"/>
      <c r="H729" s="1099"/>
      <c r="I729" s="1100"/>
      <c r="J729" s="1100"/>
      <c r="K729" s="1100"/>
      <c r="L729" s="1101"/>
    </row>
    <row r="730" spans="2:12" hidden="1" x14ac:dyDescent="0.3">
      <c r="B730" s="1102"/>
      <c r="C730" s="1094"/>
      <c r="D730" s="1094"/>
      <c r="E730" s="1094"/>
      <c r="F730" s="1094"/>
      <c r="G730" s="1095"/>
      <c r="H730" s="1103"/>
      <c r="I730" s="1104"/>
      <c r="J730" s="1104"/>
      <c r="K730" s="1104"/>
      <c r="L730" s="1105"/>
    </row>
    <row r="731" spans="2:12" hidden="1" x14ac:dyDescent="0.3">
      <c r="B731" s="1096"/>
      <c r="C731" s="1097"/>
      <c r="D731" s="1097"/>
      <c r="E731" s="1097"/>
      <c r="F731" s="1097"/>
      <c r="G731" s="1098"/>
      <c r="H731" s="1111"/>
      <c r="I731" s="1112"/>
      <c r="J731" s="1112"/>
      <c r="K731" s="1112"/>
      <c r="L731" s="1113"/>
    </row>
    <row r="732" spans="2:12" hidden="1" x14ac:dyDescent="0.3">
      <c r="B732" s="959"/>
      <c r="C732" s="960"/>
      <c r="D732" s="960"/>
      <c r="E732" s="960"/>
      <c r="F732" s="960"/>
      <c r="G732" s="961"/>
      <c r="H732" s="959"/>
      <c r="I732" s="960"/>
      <c r="J732" s="960"/>
      <c r="K732" s="960"/>
      <c r="L732" s="961"/>
    </row>
    <row r="733" spans="2:12" hidden="1" x14ac:dyDescent="0.3">
      <c r="B733" s="959"/>
      <c r="C733" s="960"/>
      <c r="D733" s="960"/>
      <c r="E733" s="960"/>
      <c r="F733" s="960"/>
      <c r="G733" s="961"/>
      <c r="H733" s="959"/>
      <c r="I733" s="960"/>
      <c r="J733" s="960"/>
      <c r="K733" s="960"/>
      <c r="L733" s="961"/>
    </row>
    <row r="734" spans="2:12" hidden="1" x14ac:dyDescent="0.3">
      <c r="B734" s="959"/>
      <c r="C734" s="960"/>
      <c r="D734" s="960"/>
      <c r="E734" s="960"/>
      <c r="F734" s="960"/>
      <c r="G734" s="961"/>
      <c r="H734" s="959"/>
      <c r="I734" s="960"/>
      <c r="J734" s="960"/>
      <c r="K734" s="960"/>
      <c r="L734" s="961"/>
    </row>
    <row r="735" spans="2:12" hidden="1" x14ac:dyDescent="0.3">
      <c r="B735" s="959"/>
      <c r="C735" s="960"/>
      <c r="D735" s="960"/>
      <c r="E735" s="960"/>
      <c r="F735" s="960"/>
      <c r="G735" s="961"/>
      <c r="H735" s="959"/>
      <c r="I735" s="960"/>
      <c r="J735" s="960"/>
      <c r="K735" s="960"/>
      <c r="L735" s="961"/>
    </row>
    <row r="736" spans="2:12" hidden="1" x14ac:dyDescent="0.3">
      <c r="B736" s="959"/>
      <c r="C736" s="960"/>
      <c r="D736" s="960"/>
      <c r="E736" s="960"/>
      <c r="F736" s="960"/>
      <c r="G736" s="961"/>
      <c r="H736" s="959"/>
      <c r="I736" s="960"/>
      <c r="J736" s="960"/>
      <c r="K736" s="960"/>
      <c r="L736" s="961"/>
    </row>
    <row r="737" spans="2:12" hidden="1" x14ac:dyDescent="0.3">
      <c r="B737" s="959"/>
      <c r="C737" s="960"/>
      <c r="D737" s="960"/>
      <c r="E737" s="960"/>
      <c r="F737" s="960"/>
      <c r="G737" s="961"/>
      <c r="H737" s="959"/>
      <c r="I737" s="960"/>
      <c r="J737" s="960"/>
      <c r="K737" s="960"/>
      <c r="L737" s="961"/>
    </row>
    <row r="738" spans="2:12" hidden="1" x14ac:dyDescent="0.3">
      <c r="B738" s="959"/>
      <c r="C738" s="960"/>
      <c r="D738" s="960"/>
      <c r="E738" s="960"/>
      <c r="F738" s="960"/>
      <c r="G738" s="961"/>
      <c r="H738" s="959"/>
      <c r="I738" s="960"/>
      <c r="J738" s="960"/>
      <c r="K738" s="960"/>
      <c r="L738" s="961"/>
    </row>
    <row r="739" spans="2:12" hidden="1" x14ac:dyDescent="0.3">
      <c r="B739" s="959"/>
      <c r="C739" s="960"/>
      <c r="D739" s="960"/>
      <c r="E739" s="960"/>
      <c r="F739" s="960"/>
      <c r="G739" s="961"/>
      <c r="H739" s="959"/>
      <c r="I739" s="960"/>
      <c r="J739" s="960"/>
      <c r="K739" s="960"/>
      <c r="L739" s="961"/>
    </row>
    <row r="740" spans="2:12" hidden="1" x14ac:dyDescent="0.3">
      <c r="B740" s="959"/>
      <c r="C740" s="960"/>
      <c r="D740" s="960"/>
      <c r="E740" s="960"/>
      <c r="F740" s="960"/>
      <c r="G740" s="961"/>
      <c r="H740" s="959"/>
      <c r="I740" s="960"/>
      <c r="J740" s="960"/>
      <c r="K740" s="960"/>
      <c r="L740" s="961"/>
    </row>
    <row r="741" spans="2:12" hidden="1" x14ac:dyDescent="0.3">
      <c r="B741" s="959"/>
      <c r="C741" s="960"/>
      <c r="D741" s="960"/>
      <c r="E741" s="960"/>
      <c r="F741" s="960"/>
      <c r="G741" s="961"/>
      <c r="H741" s="959"/>
      <c r="I741" s="960"/>
      <c r="J741" s="960"/>
      <c r="K741" s="960"/>
      <c r="L741" s="961"/>
    </row>
    <row r="742" spans="2:12" hidden="1" x14ac:dyDescent="0.3">
      <c r="B742" s="959"/>
      <c r="C742" s="960"/>
      <c r="D742" s="960"/>
      <c r="E742" s="960"/>
      <c r="F742" s="960"/>
      <c r="G742" s="961"/>
      <c r="H742" s="959"/>
      <c r="I742" s="960"/>
      <c r="J742" s="960"/>
      <c r="K742" s="960"/>
      <c r="L742" s="961"/>
    </row>
    <row r="743" spans="2:12" hidden="1" x14ac:dyDescent="0.3">
      <c r="B743" s="959"/>
      <c r="C743" s="960"/>
      <c r="D743" s="960"/>
      <c r="E743" s="960"/>
      <c r="F743" s="960"/>
      <c r="G743" s="961"/>
      <c r="H743" s="959"/>
      <c r="I743" s="960"/>
      <c r="J743" s="960"/>
      <c r="K743" s="960"/>
      <c r="L743" s="961"/>
    </row>
    <row r="744" spans="2:12" hidden="1" x14ac:dyDescent="0.3">
      <c r="B744" s="959"/>
      <c r="C744" s="960"/>
      <c r="D744" s="960"/>
      <c r="E744" s="960"/>
      <c r="F744" s="960"/>
      <c r="G744" s="961"/>
      <c r="H744" s="959"/>
      <c r="I744" s="960"/>
      <c r="J744" s="960"/>
      <c r="K744" s="960"/>
      <c r="L744" s="961"/>
    </row>
    <row r="745" spans="2:12" hidden="1" x14ac:dyDescent="0.3">
      <c r="B745" s="1099"/>
      <c r="C745" s="1100"/>
      <c r="D745" s="1100"/>
      <c r="E745" s="1100"/>
      <c r="F745" s="1100"/>
      <c r="G745" s="1101"/>
      <c r="H745" s="1099"/>
      <c r="I745" s="1100"/>
      <c r="J745" s="1100"/>
      <c r="K745" s="1100"/>
      <c r="L745" s="1101"/>
    </row>
    <row r="746" spans="2:12" hidden="1" x14ac:dyDescent="0.3">
      <c r="B746" s="1102"/>
      <c r="C746" s="1094"/>
      <c r="D746" s="1094"/>
      <c r="E746" s="1094"/>
      <c r="F746" s="1094"/>
      <c r="G746" s="1095"/>
      <c r="H746" s="1103"/>
      <c r="I746" s="1104"/>
      <c r="J746" s="1104"/>
      <c r="K746" s="1104"/>
      <c r="L746" s="1105"/>
    </row>
    <row r="747" spans="2:12" hidden="1" x14ac:dyDescent="0.3">
      <c r="B747" s="1096"/>
      <c r="C747" s="1097"/>
      <c r="D747" s="1097"/>
      <c r="E747" s="1097"/>
      <c r="F747" s="1097"/>
      <c r="G747" s="1098"/>
      <c r="H747" s="1111"/>
      <c r="I747" s="1112"/>
      <c r="J747" s="1112"/>
      <c r="K747" s="1112"/>
      <c r="L747" s="1113"/>
    </row>
    <row r="748" spans="2:12" hidden="1" x14ac:dyDescent="0.3">
      <c r="B748" s="959"/>
      <c r="C748" s="960"/>
      <c r="D748" s="960"/>
      <c r="E748" s="960"/>
      <c r="F748" s="960"/>
      <c r="G748" s="961"/>
      <c r="H748" s="959"/>
      <c r="I748" s="960"/>
      <c r="J748" s="960"/>
      <c r="K748" s="960"/>
      <c r="L748" s="961"/>
    </row>
    <row r="749" spans="2:12" hidden="1" x14ac:dyDescent="0.3">
      <c r="B749" s="959"/>
      <c r="C749" s="960"/>
      <c r="D749" s="960"/>
      <c r="E749" s="960"/>
      <c r="F749" s="960"/>
      <c r="G749" s="961"/>
      <c r="H749" s="959"/>
      <c r="I749" s="960"/>
      <c r="J749" s="960"/>
      <c r="K749" s="960"/>
      <c r="L749" s="961"/>
    </row>
    <row r="750" spans="2:12" hidden="1" x14ac:dyDescent="0.3">
      <c r="B750" s="959"/>
      <c r="C750" s="960"/>
      <c r="D750" s="960"/>
      <c r="E750" s="960"/>
      <c r="F750" s="960"/>
      <c r="G750" s="961"/>
      <c r="H750" s="959"/>
      <c r="I750" s="960"/>
      <c r="J750" s="960"/>
      <c r="K750" s="960"/>
      <c r="L750" s="961"/>
    </row>
    <row r="751" spans="2:12" hidden="1" x14ac:dyDescent="0.3">
      <c r="B751" s="959"/>
      <c r="C751" s="960"/>
      <c r="D751" s="960"/>
      <c r="E751" s="960"/>
      <c r="F751" s="960"/>
      <c r="G751" s="961"/>
      <c r="H751" s="959"/>
      <c r="I751" s="960"/>
      <c r="J751" s="960"/>
      <c r="K751" s="960"/>
      <c r="L751" s="961"/>
    </row>
    <row r="752" spans="2:12" hidden="1" x14ac:dyDescent="0.3">
      <c r="B752" s="959"/>
      <c r="C752" s="960"/>
      <c r="D752" s="960"/>
      <c r="E752" s="960"/>
      <c r="F752" s="960"/>
      <c r="G752" s="961"/>
      <c r="H752" s="959"/>
      <c r="I752" s="960"/>
      <c r="J752" s="960"/>
      <c r="K752" s="960"/>
      <c r="L752" s="961"/>
    </row>
    <row r="753" spans="2:12" hidden="1" x14ac:dyDescent="0.3">
      <c r="B753" s="959"/>
      <c r="C753" s="960"/>
      <c r="D753" s="960"/>
      <c r="E753" s="960"/>
      <c r="F753" s="960"/>
      <c r="G753" s="961"/>
      <c r="H753" s="959"/>
      <c r="I753" s="960"/>
      <c r="J753" s="960"/>
      <c r="K753" s="960"/>
      <c r="L753" s="961"/>
    </row>
    <row r="754" spans="2:12" hidden="1" x14ac:dyDescent="0.3">
      <c r="B754" s="959"/>
      <c r="C754" s="960"/>
      <c r="D754" s="960"/>
      <c r="E754" s="960"/>
      <c r="F754" s="960"/>
      <c r="G754" s="961"/>
      <c r="H754" s="959"/>
      <c r="I754" s="960"/>
      <c r="J754" s="960"/>
      <c r="K754" s="960"/>
      <c r="L754" s="961"/>
    </row>
    <row r="755" spans="2:12" hidden="1" x14ac:dyDescent="0.3">
      <c r="B755" s="959"/>
      <c r="C755" s="960"/>
      <c r="D755" s="960"/>
      <c r="E755" s="960"/>
      <c r="F755" s="960"/>
      <c r="G755" s="961"/>
      <c r="H755" s="959"/>
      <c r="I755" s="960"/>
      <c r="J755" s="960"/>
      <c r="K755" s="960"/>
      <c r="L755" s="961"/>
    </row>
    <row r="756" spans="2:12" hidden="1" x14ac:dyDescent="0.3">
      <c r="B756" s="959"/>
      <c r="C756" s="960"/>
      <c r="D756" s="960"/>
      <c r="E756" s="960"/>
      <c r="F756" s="960"/>
      <c r="G756" s="961"/>
      <c r="H756" s="959"/>
      <c r="I756" s="960"/>
      <c r="J756" s="960"/>
      <c r="K756" s="960"/>
      <c r="L756" s="961"/>
    </row>
    <row r="757" spans="2:12" hidden="1" x14ac:dyDescent="0.3">
      <c r="B757" s="959"/>
      <c r="C757" s="960"/>
      <c r="D757" s="960"/>
      <c r="E757" s="960"/>
      <c r="F757" s="960"/>
      <c r="G757" s="961"/>
      <c r="H757" s="959"/>
      <c r="I757" s="960"/>
      <c r="J757" s="960"/>
      <c r="K757" s="960"/>
      <c r="L757" s="961"/>
    </row>
    <row r="758" spans="2:12" hidden="1" x14ac:dyDescent="0.3">
      <c r="B758" s="959"/>
      <c r="C758" s="960"/>
      <c r="D758" s="960"/>
      <c r="E758" s="960"/>
      <c r="F758" s="960"/>
      <c r="G758" s="961"/>
      <c r="H758" s="959"/>
      <c r="I758" s="960"/>
      <c r="J758" s="960"/>
      <c r="K758" s="960"/>
      <c r="L758" s="961"/>
    </row>
    <row r="759" spans="2:12" hidden="1" x14ac:dyDescent="0.3">
      <c r="B759" s="959"/>
      <c r="C759" s="960"/>
      <c r="D759" s="960"/>
      <c r="E759" s="960"/>
      <c r="F759" s="960"/>
      <c r="G759" s="961"/>
      <c r="H759" s="959"/>
      <c r="I759" s="960"/>
      <c r="J759" s="960"/>
      <c r="K759" s="960"/>
      <c r="L759" s="961"/>
    </row>
    <row r="760" spans="2:12" hidden="1" x14ac:dyDescent="0.3">
      <c r="B760" s="959"/>
      <c r="C760" s="960"/>
      <c r="D760" s="960"/>
      <c r="E760" s="960"/>
      <c r="F760" s="960"/>
      <c r="G760" s="961"/>
      <c r="H760" s="959"/>
      <c r="I760" s="960"/>
      <c r="J760" s="960"/>
      <c r="K760" s="960"/>
      <c r="L760" s="961"/>
    </row>
    <row r="761" spans="2:12" hidden="1" x14ac:dyDescent="0.3">
      <c r="B761" s="1099"/>
      <c r="C761" s="1100"/>
      <c r="D761" s="1100"/>
      <c r="E761" s="1100"/>
      <c r="F761" s="1100"/>
      <c r="G761" s="1101"/>
      <c r="H761" s="1099"/>
      <c r="I761" s="1100"/>
      <c r="J761" s="1100"/>
      <c r="K761" s="1100"/>
      <c r="L761" s="1101"/>
    </row>
    <row r="762" spans="2:12" hidden="1" x14ac:dyDescent="0.3">
      <c r="B762" s="1102"/>
      <c r="C762" s="1094"/>
      <c r="D762" s="1094"/>
      <c r="E762" s="1094"/>
      <c r="F762" s="1094"/>
      <c r="G762" s="1095"/>
      <c r="H762" s="1103"/>
      <c r="I762" s="1104"/>
      <c r="J762" s="1104"/>
      <c r="K762" s="1104"/>
      <c r="L762" s="1105"/>
    </row>
    <row r="763" spans="2:12" hidden="1" x14ac:dyDescent="0.3">
      <c r="B763" s="1096"/>
      <c r="C763" s="1097"/>
      <c r="D763" s="1097"/>
      <c r="E763" s="1097"/>
      <c r="F763" s="1097"/>
      <c r="G763" s="1098"/>
      <c r="H763" s="1111"/>
      <c r="I763" s="1112"/>
      <c r="J763" s="1112"/>
      <c r="K763" s="1112"/>
      <c r="L763" s="1113"/>
    </row>
    <row r="764" spans="2:12" hidden="1" x14ac:dyDescent="0.3">
      <c r="B764" s="959"/>
      <c r="C764" s="960"/>
      <c r="D764" s="960"/>
      <c r="E764" s="960"/>
      <c r="F764" s="960"/>
      <c r="G764" s="961"/>
      <c r="H764" s="959"/>
      <c r="I764" s="960"/>
      <c r="J764" s="960"/>
      <c r="K764" s="960"/>
      <c r="L764" s="961"/>
    </row>
    <row r="765" spans="2:12" hidden="1" x14ac:dyDescent="0.3">
      <c r="B765" s="959"/>
      <c r="C765" s="960"/>
      <c r="D765" s="960"/>
      <c r="E765" s="960"/>
      <c r="F765" s="960"/>
      <c r="G765" s="961"/>
      <c r="H765" s="959"/>
      <c r="I765" s="960"/>
      <c r="J765" s="960"/>
      <c r="K765" s="960"/>
      <c r="L765" s="961"/>
    </row>
    <row r="766" spans="2:12" hidden="1" x14ac:dyDescent="0.3">
      <c r="B766" s="959"/>
      <c r="C766" s="960"/>
      <c r="D766" s="960"/>
      <c r="E766" s="960"/>
      <c r="F766" s="960"/>
      <c r="G766" s="961"/>
      <c r="H766" s="959"/>
      <c r="I766" s="960"/>
      <c r="J766" s="960"/>
      <c r="K766" s="960"/>
      <c r="L766" s="961"/>
    </row>
    <row r="767" spans="2:12" hidden="1" x14ac:dyDescent="0.3">
      <c r="B767" s="959"/>
      <c r="C767" s="960"/>
      <c r="D767" s="960"/>
      <c r="E767" s="960"/>
      <c r="F767" s="960"/>
      <c r="G767" s="961"/>
      <c r="H767" s="959"/>
      <c r="I767" s="960"/>
      <c r="J767" s="960"/>
      <c r="K767" s="960"/>
      <c r="L767" s="961"/>
    </row>
    <row r="768" spans="2:12" hidden="1" x14ac:dyDescent="0.3">
      <c r="B768" s="959"/>
      <c r="C768" s="960"/>
      <c r="D768" s="960"/>
      <c r="E768" s="960"/>
      <c r="F768" s="960"/>
      <c r="G768" s="961"/>
      <c r="H768" s="959"/>
      <c r="I768" s="960"/>
      <c r="J768" s="960"/>
      <c r="K768" s="960"/>
      <c r="L768" s="961"/>
    </row>
    <row r="769" spans="2:12" hidden="1" x14ac:dyDescent="0.3">
      <c r="B769" s="959"/>
      <c r="C769" s="960"/>
      <c r="D769" s="960"/>
      <c r="E769" s="960"/>
      <c r="F769" s="960"/>
      <c r="G769" s="961"/>
      <c r="H769" s="959"/>
      <c r="I769" s="960"/>
      <c r="J769" s="960"/>
      <c r="K769" s="960"/>
      <c r="L769" s="961"/>
    </row>
    <row r="770" spans="2:12" hidden="1" x14ac:dyDescent="0.3">
      <c r="B770" s="959"/>
      <c r="C770" s="960"/>
      <c r="D770" s="960"/>
      <c r="E770" s="960"/>
      <c r="F770" s="960"/>
      <c r="G770" s="961"/>
      <c r="H770" s="959"/>
      <c r="I770" s="960"/>
      <c r="J770" s="960"/>
      <c r="K770" s="960"/>
      <c r="L770" s="961"/>
    </row>
    <row r="771" spans="2:12" hidden="1" x14ac:dyDescent="0.3">
      <c r="B771" s="959"/>
      <c r="C771" s="960"/>
      <c r="D771" s="960"/>
      <c r="E771" s="960"/>
      <c r="F771" s="960"/>
      <c r="G771" s="961"/>
      <c r="H771" s="959"/>
      <c r="I771" s="960"/>
      <c r="J771" s="960"/>
      <c r="K771" s="960"/>
      <c r="L771" s="961"/>
    </row>
    <row r="772" spans="2:12" hidden="1" x14ac:dyDescent="0.3">
      <c r="B772" s="959"/>
      <c r="C772" s="960"/>
      <c r="D772" s="960"/>
      <c r="E772" s="960"/>
      <c r="F772" s="960"/>
      <c r="G772" s="961"/>
      <c r="H772" s="959"/>
      <c r="I772" s="960"/>
      <c r="J772" s="960"/>
      <c r="K772" s="960"/>
      <c r="L772" s="961"/>
    </row>
    <row r="773" spans="2:12" hidden="1" x14ac:dyDescent="0.3">
      <c r="B773" s="959"/>
      <c r="C773" s="960"/>
      <c r="D773" s="960"/>
      <c r="E773" s="960"/>
      <c r="F773" s="960"/>
      <c r="G773" s="961"/>
      <c r="H773" s="959"/>
      <c r="I773" s="960"/>
      <c r="J773" s="960"/>
      <c r="K773" s="960"/>
      <c r="L773" s="961"/>
    </row>
    <row r="774" spans="2:12" hidden="1" x14ac:dyDescent="0.3">
      <c r="B774" s="959"/>
      <c r="C774" s="960"/>
      <c r="D774" s="960"/>
      <c r="E774" s="960"/>
      <c r="F774" s="960"/>
      <c r="G774" s="961"/>
      <c r="H774" s="959"/>
      <c r="I774" s="960"/>
      <c r="J774" s="960"/>
      <c r="K774" s="960"/>
      <c r="L774" s="961"/>
    </row>
    <row r="775" spans="2:12" hidden="1" x14ac:dyDescent="0.3">
      <c r="B775" s="959"/>
      <c r="C775" s="960"/>
      <c r="D775" s="960"/>
      <c r="E775" s="960"/>
      <c r="F775" s="960"/>
      <c r="G775" s="961"/>
      <c r="H775" s="959"/>
      <c r="I775" s="960"/>
      <c r="J775" s="960"/>
      <c r="K775" s="960"/>
      <c r="L775" s="961"/>
    </row>
    <row r="776" spans="2:12" hidden="1" x14ac:dyDescent="0.3">
      <c r="B776" s="959"/>
      <c r="C776" s="960"/>
      <c r="D776" s="960"/>
      <c r="E776" s="960"/>
      <c r="F776" s="960"/>
      <c r="G776" s="961"/>
      <c r="H776" s="959"/>
      <c r="I776" s="960"/>
      <c r="J776" s="960"/>
      <c r="K776" s="960"/>
      <c r="L776" s="961"/>
    </row>
    <row r="777" spans="2:12" hidden="1" x14ac:dyDescent="0.3">
      <c r="B777" s="1099"/>
      <c r="C777" s="1100"/>
      <c r="D777" s="1100"/>
      <c r="E777" s="1100"/>
      <c r="F777" s="1100"/>
      <c r="G777" s="1101"/>
      <c r="H777" s="1099"/>
      <c r="I777" s="1100"/>
      <c r="J777" s="1100"/>
      <c r="K777" s="1100"/>
      <c r="L777" s="1101"/>
    </row>
    <row r="778" spans="2:12" hidden="1" x14ac:dyDescent="0.3">
      <c r="B778" s="1102"/>
      <c r="C778" s="1094"/>
      <c r="D778" s="1094"/>
      <c r="E778" s="1094"/>
      <c r="F778" s="1094"/>
      <c r="G778" s="1095"/>
      <c r="H778" s="1103"/>
      <c r="I778" s="1104"/>
      <c r="J778" s="1104"/>
      <c r="K778" s="1104"/>
      <c r="L778" s="1105"/>
    </row>
    <row r="779" spans="2:12" hidden="1" x14ac:dyDescent="0.3">
      <c r="B779" s="1096"/>
      <c r="C779" s="1097"/>
      <c r="D779" s="1097"/>
      <c r="E779" s="1097"/>
      <c r="F779" s="1097"/>
      <c r="G779" s="1098"/>
      <c r="H779" s="1111"/>
      <c r="I779" s="1112"/>
      <c r="J779" s="1112"/>
      <c r="K779" s="1112"/>
      <c r="L779" s="1113"/>
    </row>
    <row r="780" spans="2:12" x14ac:dyDescent="0.3">
      <c r="B780" s="959"/>
      <c r="C780" s="960"/>
      <c r="D780" s="960"/>
      <c r="E780" s="960"/>
      <c r="F780" s="960"/>
      <c r="G780" s="961"/>
      <c r="H780" s="959"/>
      <c r="I780" s="960"/>
      <c r="J780" s="960"/>
      <c r="K780" s="960"/>
      <c r="L780" s="961"/>
    </row>
    <row r="781" spans="2:12" x14ac:dyDescent="0.3">
      <c r="B781" s="959"/>
      <c r="C781" s="960"/>
      <c r="D781" s="960"/>
      <c r="E781" s="960"/>
      <c r="F781" s="960"/>
      <c r="G781" s="961"/>
      <c r="H781" s="959"/>
      <c r="I781" s="960"/>
      <c r="J781" s="960"/>
      <c r="K781" s="960"/>
      <c r="L781" s="961"/>
    </row>
    <row r="782" spans="2:12" x14ac:dyDescent="0.3">
      <c r="B782" s="959"/>
      <c r="C782" s="960"/>
      <c r="D782" s="960"/>
      <c r="E782" s="960"/>
      <c r="F782" s="960"/>
      <c r="G782" s="961"/>
      <c r="H782" s="959"/>
      <c r="I782" s="960"/>
      <c r="J782" s="960"/>
      <c r="K782" s="960"/>
      <c r="L782" s="961"/>
    </row>
    <row r="783" spans="2:12" x14ac:dyDescent="0.3">
      <c r="B783" s="959"/>
      <c r="C783" s="960"/>
      <c r="D783" s="960"/>
      <c r="E783" s="960"/>
      <c r="F783" s="960"/>
      <c r="G783" s="961"/>
      <c r="H783" s="959"/>
      <c r="I783" s="960"/>
      <c r="J783" s="960"/>
      <c r="K783" s="960"/>
      <c r="L783" s="961"/>
    </row>
    <row r="784" spans="2:12" x14ac:dyDescent="0.3">
      <c r="B784" s="959"/>
      <c r="C784" s="960"/>
      <c r="D784" s="960"/>
      <c r="E784" s="960"/>
      <c r="F784" s="960"/>
      <c r="G784" s="961"/>
      <c r="H784" s="959"/>
      <c r="I784" s="960"/>
      <c r="J784" s="960"/>
      <c r="K784" s="960"/>
      <c r="L784" s="961"/>
    </row>
    <row r="785" spans="2:12" x14ac:dyDescent="0.3">
      <c r="B785" s="959"/>
      <c r="C785" s="960"/>
      <c r="D785" s="960"/>
      <c r="E785" s="960"/>
      <c r="F785" s="960"/>
      <c r="G785" s="961"/>
      <c r="H785" s="959"/>
      <c r="I785" s="960"/>
      <c r="J785" s="960"/>
      <c r="K785" s="960"/>
      <c r="L785" s="961"/>
    </row>
    <row r="786" spans="2:12" x14ac:dyDescent="0.3">
      <c r="B786" s="959"/>
      <c r="C786" s="960"/>
      <c r="D786" s="960"/>
      <c r="E786" s="960"/>
      <c r="F786" s="960"/>
      <c r="G786" s="961"/>
      <c r="H786" s="959"/>
      <c r="I786" s="960"/>
      <c r="J786" s="960"/>
      <c r="K786" s="960"/>
      <c r="L786" s="961"/>
    </row>
    <row r="787" spans="2:12" x14ac:dyDescent="0.3">
      <c r="B787" s="959"/>
      <c r="C787" s="960"/>
      <c r="D787" s="960"/>
      <c r="E787" s="960"/>
      <c r="F787" s="960"/>
      <c r="G787" s="961"/>
      <c r="H787" s="959"/>
      <c r="I787" s="960"/>
      <c r="J787" s="960"/>
      <c r="K787" s="960"/>
      <c r="L787" s="961"/>
    </row>
    <row r="788" spans="2:12" x14ac:dyDescent="0.3">
      <c r="B788" s="959"/>
      <c r="C788" s="960"/>
      <c r="D788" s="960"/>
      <c r="E788" s="960"/>
      <c r="F788" s="960"/>
      <c r="G788" s="961"/>
      <c r="H788" s="959"/>
      <c r="I788" s="960"/>
      <c r="J788" s="960"/>
      <c r="K788" s="960"/>
      <c r="L788" s="961"/>
    </row>
    <row r="789" spans="2:12" x14ac:dyDescent="0.3">
      <c r="B789" s="959"/>
      <c r="C789" s="960"/>
      <c r="D789" s="960"/>
      <c r="E789" s="960"/>
      <c r="F789" s="960"/>
      <c r="G789" s="961"/>
      <c r="H789" s="959"/>
      <c r="I789" s="960"/>
      <c r="J789" s="960"/>
      <c r="K789" s="960"/>
      <c r="L789" s="961"/>
    </row>
    <row r="790" spans="2:12" x14ac:dyDescent="0.3">
      <c r="B790" s="959"/>
      <c r="C790" s="960"/>
      <c r="D790" s="960"/>
      <c r="E790" s="960"/>
      <c r="F790" s="960"/>
      <c r="G790" s="961"/>
      <c r="H790" s="959"/>
      <c r="I790" s="960"/>
      <c r="J790" s="960"/>
      <c r="K790" s="960"/>
      <c r="L790" s="961"/>
    </row>
    <row r="791" spans="2:12" x14ac:dyDescent="0.3">
      <c r="B791" s="959"/>
      <c r="C791" s="960"/>
      <c r="D791" s="960"/>
      <c r="E791" s="960"/>
      <c r="F791" s="960"/>
      <c r="G791" s="961"/>
      <c r="H791" s="959"/>
      <c r="I791" s="960"/>
      <c r="J791" s="960"/>
      <c r="K791" s="960"/>
      <c r="L791" s="961"/>
    </row>
    <row r="792" spans="2:12" x14ac:dyDescent="0.3">
      <c r="B792" s="959"/>
      <c r="C792" s="960"/>
      <c r="D792" s="960"/>
      <c r="E792" s="960"/>
      <c r="F792" s="960"/>
      <c r="G792" s="961"/>
      <c r="H792" s="959"/>
      <c r="I792" s="960"/>
      <c r="J792" s="960"/>
      <c r="K792" s="960"/>
      <c r="L792" s="961"/>
    </row>
    <row r="793" spans="2:12" x14ac:dyDescent="0.3">
      <c r="B793" s="1099"/>
      <c r="C793" s="1100"/>
      <c r="D793" s="1100"/>
      <c r="E793" s="1100"/>
      <c r="F793" s="1100"/>
      <c r="G793" s="1101"/>
      <c r="H793" s="1099"/>
      <c r="I793" s="1100"/>
      <c r="J793" s="1100"/>
      <c r="K793" s="1100"/>
      <c r="L793" s="1101"/>
    </row>
    <row r="794" spans="2:12" ht="15" customHeight="1" x14ac:dyDescent="0.3">
      <c r="B794" s="1082" t="s">
        <v>759</v>
      </c>
      <c r="C794" s="1094"/>
      <c r="D794" s="1094"/>
      <c r="E794" s="1094"/>
      <c r="F794" s="1094"/>
      <c r="G794" s="1095"/>
      <c r="H794" s="1082" t="s">
        <v>759</v>
      </c>
      <c r="I794" s="1094"/>
      <c r="J794" s="1094"/>
      <c r="K794" s="1094"/>
      <c r="L794" s="1094"/>
    </row>
    <row r="795" spans="2:12" x14ac:dyDescent="0.3">
      <c r="B795" s="1096"/>
      <c r="C795" s="1097"/>
      <c r="D795" s="1097"/>
      <c r="E795" s="1097"/>
      <c r="F795" s="1097"/>
      <c r="G795" s="1098"/>
      <c r="H795" s="1096"/>
      <c r="I795" s="1097"/>
      <c r="J795" s="1097"/>
      <c r="K795" s="1097"/>
      <c r="L795" s="1097"/>
    </row>
    <row r="796" spans="2:12" x14ac:dyDescent="0.3">
      <c r="B796" s="959" t="s">
        <v>690</v>
      </c>
      <c r="C796" s="960"/>
      <c r="D796" s="960"/>
      <c r="E796" s="960"/>
      <c r="F796" s="960"/>
      <c r="G796" s="961"/>
      <c r="H796" s="959" t="s">
        <v>691</v>
      </c>
      <c r="I796" s="960"/>
      <c r="J796" s="960"/>
      <c r="K796" s="960"/>
      <c r="L796" s="961"/>
    </row>
    <row r="797" spans="2:12" x14ac:dyDescent="0.3">
      <c r="B797" s="959"/>
      <c r="C797" s="960"/>
      <c r="D797" s="960"/>
      <c r="E797" s="960"/>
      <c r="F797" s="960"/>
      <c r="G797" s="961"/>
      <c r="H797" s="959"/>
      <c r="I797" s="960"/>
      <c r="J797" s="960"/>
      <c r="K797" s="960"/>
      <c r="L797" s="961"/>
    </row>
    <row r="798" spans="2:12" x14ac:dyDescent="0.3">
      <c r="B798" s="959"/>
      <c r="C798" s="960"/>
      <c r="D798" s="960"/>
      <c r="E798" s="960"/>
      <c r="F798" s="960"/>
      <c r="G798" s="961"/>
      <c r="H798" s="959"/>
      <c r="I798" s="960"/>
      <c r="J798" s="960"/>
      <c r="K798" s="960"/>
      <c r="L798" s="961"/>
    </row>
    <row r="799" spans="2:12" x14ac:dyDescent="0.3">
      <c r="B799" s="959"/>
      <c r="C799" s="960"/>
      <c r="D799" s="960"/>
      <c r="E799" s="960"/>
      <c r="F799" s="960"/>
      <c r="G799" s="961"/>
      <c r="H799" s="959"/>
      <c r="I799" s="960"/>
      <c r="J799" s="960"/>
      <c r="K799" s="960"/>
      <c r="L799" s="961"/>
    </row>
    <row r="800" spans="2:12" x14ac:dyDescent="0.3">
      <c r="B800" s="959"/>
      <c r="C800" s="960"/>
      <c r="D800" s="960"/>
      <c r="E800" s="960"/>
      <c r="F800" s="960"/>
      <c r="G800" s="961"/>
      <c r="H800" s="959"/>
      <c r="I800" s="960"/>
      <c r="J800" s="960"/>
      <c r="K800" s="960"/>
      <c r="L800" s="961"/>
    </row>
    <row r="801" spans="2:12" x14ac:dyDescent="0.3">
      <c r="B801" s="959"/>
      <c r="C801" s="960"/>
      <c r="D801" s="960"/>
      <c r="E801" s="960"/>
      <c r="F801" s="960"/>
      <c r="G801" s="961"/>
      <c r="H801" s="959"/>
      <c r="I801" s="960"/>
      <c r="J801" s="960"/>
      <c r="K801" s="960"/>
      <c r="L801" s="961"/>
    </row>
    <row r="802" spans="2:12" x14ac:dyDescent="0.3">
      <c r="B802" s="959"/>
      <c r="C802" s="960"/>
      <c r="D802" s="960"/>
      <c r="E802" s="960"/>
      <c r="F802" s="960"/>
      <c r="G802" s="961"/>
      <c r="H802" s="959"/>
      <c r="I802" s="960"/>
      <c r="J802" s="960"/>
      <c r="K802" s="960"/>
      <c r="L802" s="961"/>
    </row>
    <row r="803" spans="2:12" x14ac:dyDescent="0.3">
      <c r="B803" s="959"/>
      <c r="C803" s="960"/>
      <c r="D803" s="960"/>
      <c r="E803" s="960"/>
      <c r="F803" s="960"/>
      <c r="G803" s="961"/>
      <c r="H803" s="959"/>
      <c r="I803" s="960"/>
      <c r="J803" s="960"/>
      <c r="K803" s="960"/>
      <c r="L803" s="961"/>
    </row>
    <row r="804" spans="2:12" x14ac:dyDescent="0.3">
      <c r="B804" s="959"/>
      <c r="C804" s="960"/>
      <c r="D804" s="960"/>
      <c r="E804" s="960"/>
      <c r="F804" s="960"/>
      <c r="G804" s="961"/>
      <c r="H804" s="959"/>
      <c r="I804" s="960"/>
      <c r="J804" s="960"/>
      <c r="K804" s="960"/>
      <c r="L804" s="961"/>
    </row>
    <row r="805" spans="2:12" x14ac:dyDescent="0.3">
      <c r="B805" s="959"/>
      <c r="C805" s="960"/>
      <c r="D805" s="960"/>
      <c r="E805" s="960"/>
      <c r="F805" s="960"/>
      <c r="G805" s="961"/>
      <c r="H805" s="959"/>
      <c r="I805" s="960"/>
      <c r="J805" s="960"/>
      <c r="K805" s="960"/>
      <c r="L805" s="961"/>
    </row>
    <row r="806" spans="2:12" x14ac:dyDescent="0.3">
      <c r="B806" s="959"/>
      <c r="C806" s="960"/>
      <c r="D806" s="960"/>
      <c r="E806" s="960"/>
      <c r="F806" s="960"/>
      <c r="G806" s="961"/>
      <c r="H806" s="959"/>
      <c r="I806" s="960"/>
      <c r="J806" s="960"/>
      <c r="K806" s="960"/>
      <c r="L806" s="961"/>
    </row>
    <row r="807" spans="2:12" x14ac:dyDescent="0.3">
      <c r="B807" s="959"/>
      <c r="C807" s="960"/>
      <c r="D807" s="960"/>
      <c r="E807" s="960"/>
      <c r="F807" s="960"/>
      <c r="G807" s="961"/>
      <c r="H807" s="959"/>
      <c r="I807" s="960"/>
      <c r="J807" s="960"/>
      <c r="K807" s="960"/>
      <c r="L807" s="961"/>
    </row>
    <row r="808" spans="2:12" x14ac:dyDescent="0.3">
      <c r="B808" s="959"/>
      <c r="C808" s="960"/>
      <c r="D808" s="960"/>
      <c r="E808" s="960"/>
      <c r="F808" s="960"/>
      <c r="G808" s="961"/>
      <c r="H808" s="959"/>
      <c r="I808" s="960"/>
      <c r="J808" s="960"/>
      <c r="K808" s="960"/>
      <c r="L808" s="961"/>
    </row>
    <row r="809" spans="2:12" x14ac:dyDescent="0.3">
      <c r="B809" s="1099"/>
      <c r="C809" s="1100"/>
      <c r="D809" s="1100"/>
      <c r="E809" s="1100"/>
      <c r="F809" s="1100"/>
      <c r="G809" s="1101"/>
      <c r="H809" s="1099"/>
      <c r="I809" s="1100"/>
      <c r="J809" s="1100"/>
      <c r="K809" s="1100"/>
      <c r="L809" s="1101"/>
    </row>
    <row r="810" spans="2:12" ht="15" customHeight="1" x14ac:dyDescent="0.3">
      <c r="B810" s="1082" t="s">
        <v>749</v>
      </c>
      <c r="C810" s="1083"/>
      <c r="D810" s="1083"/>
      <c r="E810" s="1083"/>
      <c r="F810" s="1083"/>
      <c r="G810" s="1084"/>
      <c r="H810" s="1082" t="s">
        <v>766</v>
      </c>
      <c r="I810" s="1094"/>
      <c r="J810" s="1094"/>
      <c r="K810" s="1094"/>
      <c r="L810" s="1095"/>
    </row>
    <row r="811" spans="2:12" x14ac:dyDescent="0.3">
      <c r="B811" s="1085"/>
      <c r="C811" s="1086"/>
      <c r="D811" s="1086"/>
      <c r="E811" s="1086"/>
      <c r="F811" s="1086"/>
      <c r="G811" s="1087"/>
      <c r="H811" s="1096"/>
      <c r="I811" s="1097"/>
      <c r="J811" s="1097"/>
      <c r="K811" s="1097"/>
      <c r="L811" s="1098"/>
    </row>
    <row r="812" spans="2:12" hidden="1" x14ac:dyDescent="0.3">
      <c r="B812" s="959" t="s">
        <v>690</v>
      </c>
      <c r="C812" s="960"/>
      <c r="D812" s="960"/>
      <c r="E812" s="960"/>
      <c r="F812" s="960"/>
      <c r="G812" s="961"/>
      <c r="H812" s="959" t="s">
        <v>691</v>
      </c>
      <c r="I812" s="960"/>
      <c r="J812" s="960"/>
      <c r="K812" s="960"/>
      <c r="L812" s="961"/>
    </row>
    <row r="813" spans="2:12" hidden="1" x14ac:dyDescent="0.3">
      <c r="B813" s="959"/>
      <c r="C813" s="960"/>
      <c r="D813" s="960"/>
      <c r="E813" s="960"/>
      <c r="F813" s="960"/>
      <c r="G813" s="961"/>
      <c r="H813" s="959"/>
      <c r="I813" s="960"/>
      <c r="J813" s="960"/>
      <c r="K813" s="960"/>
      <c r="L813" s="961"/>
    </row>
    <row r="814" spans="2:12" hidden="1" x14ac:dyDescent="0.3">
      <c r="B814" s="959"/>
      <c r="C814" s="960"/>
      <c r="D814" s="960"/>
      <c r="E814" s="960"/>
      <c r="F814" s="960"/>
      <c r="G814" s="961"/>
      <c r="H814" s="959"/>
      <c r="I814" s="960"/>
      <c r="J814" s="960"/>
      <c r="K814" s="960"/>
      <c r="L814" s="961"/>
    </row>
    <row r="815" spans="2:12" hidden="1" x14ac:dyDescent="0.3">
      <c r="B815" s="959"/>
      <c r="C815" s="960"/>
      <c r="D815" s="960"/>
      <c r="E815" s="960"/>
      <c r="F815" s="960"/>
      <c r="G815" s="961"/>
      <c r="H815" s="959"/>
      <c r="I815" s="960"/>
      <c r="J815" s="960"/>
      <c r="K815" s="960"/>
      <c r="L815" s="961"/>
    </row>
    <row r="816" spans="2:12" hidden="1" x14ac:dyDescent="0.3">
      <c r="B816" s="959"/>
      <c r="C816" s="960"/>
      <c r="D816" s="960"/>
      <c r="E816" s="960"/>
      <c r="F816" s="960"/>
      <c r="G816" s="961"/>
      <c r="H816" s="959"/>
      <c r="I816" s="960"/>
      <c r="J816" s="960"/>
      <c r="K816" s="960"/>
      <c r="L816" s="961"/>
    </row>
    <row r="817" spans="2:12" hidden="1" x14ac:dyDescent="0.3">
      <c r="B817" s="959"/>
      <c r="C817" s="960"/>
      <c r="D817" s="960"/>
      <c r="E817" s="960"/>
      <c r="F817" s="960"/>
      <c r="G817" s="961"/>
      <c r="H817" s="959"/>
      <c r="I817" s="960"/>
      <c r="J817" s="960"/>
      <c r="K817" s="960"/>
      <c r="L817" s="961"/>
    </row>
    <row r="818" spans="2:12" hidden="1" x14ac:dyDescent="0.3">
      <c r="B818" s="959"/>
      <c r="C818" s="960"/>
      <c r="D818" s="960"/>
      <c r="E818" s="960"/>
      <c r="F818" s="960"/>
      <c r="G818" s="961"/>
      <c r="H818" s="959"/>
      <c r="I818" s="960"/>
      <c r="J818" s="960"/>
      <c r="K818" s="960"/>
      <c r="L818" s="961"/>
    </row>
    <row r="819" spans="2:12" hidden="1" x14ac:dyDescent="0.3">
      <c r="B819" s="959"/>
      <c r="C819" s="960"/>
      <c r="D819" s="960"/>
      <c r="E819" s="960"/>
      <c r="F819" s="960"/>
      <c r="G819" s="961"/>
      <c r="H819" s="959"/>
      <c r="I819" s="960"/>
      <c r="J819" s="960"/>
      <c r="K819" s="960"/>
      <c r="L819" s="961"/>
    </row>
    <row r="820" spans="2:12" hidden="1" x14ac:dyDescent="0.3">
      <c r="B820" s="959"/>
      <c r="C820" s="960"/>
      <c r="D820" s="960"/>
      <c r="E820" s="960"/>
      <c r="F820" s="960"/>
      <c r="G820" s="961"/>
      <c r="H820" s="959"/>
      <c r="I820" s="960"/>
      <c r="J820" s="960"/>
      <c r="K820" s="960"/>
      <c r="L820" s="961"/>
    </row>
    <row r="821" spans="2:12" hidden="1" x14ac:dyDescent="0.3">
      <c r="B821" s="959"/>
      <c r="C821" s="960"/>
      <c r="D821" s="960"/>
      <c r="E821" s="960"/>
      <c r="F821" s="960"/>
      <c r="G821" s="961"/>
      <c r="H821" s="959"/>
      <c r="I821" s="960"/>
      <c r="J821" s="960"/>
      <c r="K821" s="960"/>
      <c r="L821" s="961"/>
    </row>
    <row r="822" spans="2:12" hidden="1" x14ac:dyDescent="0.3">
      <c r="B822" s="959"/>
      <c r="C822" s="960"/>
      <c r="D822" s="960"/>
      <c r="E822" s="960"/>
      <c r="F822" s="960"/>
      <c r="G822" s="961"/>
      <c r="H822" s="959"/>
      <c r="I822" s="960"/>
      <c r="J822" s="960"/>
      <c r="K822" s="960"/>
      <c r="L822" s="961"/>
    </row>
    <row r="823" spans="2:12" hidden="1" x14ac:dyDescent="0.3">
      <c r="B823" s="959"/>
      <c r="C823" s="960"/>
      <c r="D823" s="960"/>
      <c r="E823" s="960"/>
      <c r="F823" s="960"/>
      <c r="G823" s="961"/>
      <c r="H823" s="959"/>
      <c r="I823" s="960"/>
      <c r="J823" s="960"/>
      <c r="K823" s="960"/>
      <c r="L823" s="961"/>
    </row>
    <row r="824" spans="2:12" hidden="1" x14ac:dyDescent="0.3">
      <c r="B824" s="959"/>
      <c r="C824" s="960"/>
      <c r="D824" s="960"/>
      <c r="E824" s="960"/>
      <c r="F824" s="960"/>
      <c r="G824" s="961"/>
      <c r="H824" s="959"/>
      <c r="I824" s="960"/>
      <c r="J824" s="960"/>
      <c r="K824" s="960"/>
      <c r="L824" s="961"/>
    </row>
    <row r="825" spans="2:12" hidden="1" x14ac:dyDescent="0.3">
      <c r="B825" s="1099"/>
      <c r="C825" s="1100"/>
      <c r="D825" s="1100"/>
      <c r="E825" s="1100"/>
      <c r="F825" s="1100"/>
      <c r="G825" s="1101"/>
      <c r="H825" s="1099"/>
      <c r="I825" s="1100"/>
      <c r="J825" s="1100"/>
      <c r="K825" s="1100"/>
      <c r="L825" s="1101"/>
    </row>
    <row r="826" spans="2:12" hidden="1" x14ac:dyDescent="0.3">
      <c r="B826" s="1082"/>
      <c r="C826" s="1094"/>
      <c r="D826" s="1094"/>
      <c r="E826" s="1094"/>
      <c r="F826" s="1094"/>
      <c r="G826" s="1095"/>
      <c r="H826" s="1082"/>
      <c r="I826" s="1094"/>
      <c r="J826" s="1094"/>
      <c r="K826" s="1094"/>
      <c r="L826" s="1095"/>
    </row>
    <row r="827" spans="2:12" hidden="1" x14ac:dyDescent="0.3">
      <c r="B827" s="1096"/>
      <c r="C827" s="1097"/>
      <c r="D827" s="1097"/>
      <c r="E827" s="1097"/>
      <c r="F827" s="1097"/>
      <c r="G827" s="1098"/>
      <c r="H827" s="1096"/>
      <c r="I827" s="1097"/>
      <c r="J827" s="1097"/>
      <c r="K827" s="1097"/>
      <c r="L827" s="1098"/>
    </row>
  </sheetData>
  <mergeCells count="223">
    <mergeCell ref="B810:G811"/>
    <mergeCell ref="H810:L811"/>
    <mergeCell ref="B812:G825"/>
    <mergeCell ref="H812:L825"/>
    <mergeCell ref="B826:G827"/>
    <mergeCell ref="H826:L827"/>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617:G618"/>
    <mergeCell ref="H617:L618"/>
    <mergeCell ref="B619:G632"/>
    <mergeCell ref="H619:L632"/>
    <mergeCell ref="B633:G634"/>
    <mergeCell ref="H633:M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M265"/>
    <mergeCell ref="B266:G279"/>
    <mergeCell ref="H266:L279"/>
    <mergeCell ref="B232:G233"/>
    <mergeCell ref="H232:L233"/>
    <mergeCell ref="B234:G247"/>
    <mergeCell ref="H234:L247"/>
    <mergeCell ref="B248:G249"/>
    <mergeCell ref="H248:L249"/>
    <mergeCell ref="B202:G215"/>
    <mergeCell ref="H202:L215"/>
    <mergeCell ref="B216:G217"/>
    <mergeCell ref="H216:L217"/>
    <mergeCell ref="B218:G231"/>
    <mergeCell ref="H218:L231"/>
    <mergeCell ref="B184:G185"/>
    <mergeCell ref="H184:M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9:L9"/>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94DCF-6267-45D1-AF7D-20F48198FD81}">
  <dimension ref="B1:N168"/>
  <sheetViews>
    <sheetView view="pageBreakPreview" zoomScaleNormal="100" zoomScaleSheetLayoutView="100" zoomScalePageLayoutView="110" workbookViewId="0">
      <selection activeCell="J196" sqref="J196"/>
    </sheetView>
  </sheetViews>
  <sheetFormatPr baseColWidth="10" defaultColWidth="11.44140625" defaultRowHeight="14.4" x14ac:dyDescent="0.3"/>
  <cols>
    <col min="1" max="1" width="3.6640625" style="165" customWidth="1"/>
    <col min="2" max="2" width="4.6640625" style="165" customWidth="1"/>
    <col min="3" max="3" width="8.33203125" style="165" customWidth="1"/>
    <col min="4" max="4" width="8" style="165" customWidth="1"/>
    <col min="5" max="5" width="11.44140625" style="165"/>
    <col min="6" max="6" width="11.88671875" style="165" customWidth="1"/>
    <col min="7" max="7" width="9.5546875" style="165" customWidth="1"/>
    <col min="8" max="8" width="12" style="165" customWidth="1"/>
    <col min="9" max="9" width="13.88671875" style="165" bestFit="1" customWidth="1"/>
    <col min="10" max="10" width="13" style="165" customWidth="1"/>
    <col min="11" max="11" width="13.44140625" style="165" customWidth="1"/>
    <col min="12" max="12" width="9.44140625" style="165" customWidth="1"/>
    <col min="13" max="13" width="11.44140625" style="165" hidden="1" customWidth="1"/>
    <col min="14" max="16384" width="11.44140625" style="165"/>
  </cols>
  <sheetData>
    <row r="1" spans="2:13" x14ac:dyDescent="0.3">
      <c r="B1" s="938"/>
      <c r="C1" s="939"/>
      <c r="D1" s="940"/>
      <c r="E1" s="944" t="s">
        <v>390</v>
      </c>
      <c r="F1" s="944"/>
      <c r="G1" s="944"/>
      <c r="H1" s="944"/>
      <c r="I1" s="944"/>
      <c r="J1" s="944"/>
      <c r="K1" s="946"/>
      <c r="L1" s="947"/>
    </row>
    <row r="2" spans="2:13" ht="1.5" customHeight="1" x14ac:dyDescent="0.3">
      <c r="B2" s="941"/>
      <c r="C2" s="942"/>
      <c r="D2" s="943"/>
      <c r="E2" s="945"/>
      <c r="F2" s="945"/>
      <c r="G2" s="945"/>
      <c r="H2" s="945"/>
      <c r="I2" s="945"/>
      <c r="J2" s="945"/>
      <c r="K2" s="948"/>
      <c r="L2" s="949"/>
    </row>
    <row r="3" spans="2:13" ht="3.75" customHeight="1" x14ac:dyDescent="0.3">
      <c r="B3" s="941"/>
      <c r="C3" s="942"/>
      <c r="D3" s="943"/>
      <c r="E3" s="945"/>
      <c r="F3" s="945"/>
      <c r="G3" s="945"/>
      <c r="H3" s="945"/>
      <c r="I3" s="945"/>
      <c r="J3" s="945"/>
      <c r="K3" s="948"/>
      <c r="L3" s="949"/>
    </row>
    <row r="4" spans="2:13" ht="20.25" customHeight="1" x14ac:dyDescent="0.3">
      <c r="B4" s="941"/>
      <c r="C4" s="942"/>
      <c r="D4" s="943"/>
      <c r="E4" s="950" t="s">
        <v>387</v>
      </c>
      <c r="F4" s="950"/>
      <c r="G4" s="950"/>
      <c r="H4" s="950"/>
      <c r="I4" s="950"/>
      <c r="J4" s="950"/>
      <c r="K4" s="948"/>
      <c r="L4" s="949"/>
    </row>
    <row r="5" spans="2:13" ht="4.5" customHeight="1" x14ac:dyDescent="0.3">
      <c r="B5" s="941"/>
      <c r="C5" s="942"/>
      <c r="D5" s="943"/>
      <c r="E5" s="951"/>
      <c r="F5" s="951"/>
      <c r="G5" s="951"/>
      <c r="H5" s="951"/>
      <c r="I5" s="1073" t="s">
        <v>459</v>
      </c>
      <c r="J5" s="1114"/>
      <c r="K5" s="1070"/>
      <c r="L5" s="949"/>
      <c r="M5" s="166"/>
    </row>
    <row r="6" spans="2:13" ht="24.9" customHeight="1" x14ac:dyDescent="0.3">
      <c r="B6" s="941"/>
      <c r="C6" s="942"/>
      <c r="D6" s="943"/>
      <c r="E6" s="167" t="s">
        <v>457</v>
      </c>
      <c r="F6" s="168">
        <v>43923</v>
      </c>
      <c r="G6" s="169" t="s">
        <v>458</v>
      </c>
      <c r="H6" s="157">
        <v>43928</v>
      </c>
      <c r="I6" s="1073"/>
      <c r="J6" s="1114"/>
      <c r="K6" s="1075"/>
      <c r="L6" s="955"/>
    </row>
    <row r="7" spans="2:13" ht="24.9" customHeight="1" x14ac:dyDescent="0.3">
      <c r="B7" s="956" t="s">
        <v>392</v>
      </c>
      <c r="C7" s="956"/>
      <c r="D7" s="956"/>
      <c r="E7" s="956" t="s">
        <v>109</v>
      </c>
      <c r="F7" s="956"/>
      <c r="G7" s="956" t="s">
        <v>110</v>
      </c>
      <c r="H7" s="956"/>
      <c r="I7" s="240" t="s">
        <v>4</v>
      </c>
      <c r="J7" s="240" t="s">
        <v>2</v>
      </c>
      <c r="K7" s="957" t="s">
        <v>0</v>
      </c>
      <c r="L7" s="957"/>
    </row>
    <row r="8" spans="2:13" ht="24.9" customHeight="1" x14ac:dyDescent="0.3">
      <c r="B8" s="958" t="s">
        <v>395</v>
      </c>
      <c r="C8" s="958"/>
      <c r="D8" s="958"/>
      <c r="E8" s="956" t="s">
        <v>396</v>
      </c>
      <c r="F8" s="956"/>
      <c r="G8" s="956" t="s">
        <v>396</v>
      </c>
      <c r="H8" s="956"/>
      <c r="I8" s="170">
        <v>41944</v>
      </c>
      <c r="J8" s="240">
        <v>1</v>
      </c>
      <c r="K8" s="957" t="s">
        <v>460</v>
      </c>
      <c r="L8" s="957"/>
    </row>
    <row r="9" spans="2:13" ht="15.75" customHeight="1" x14ac:dyDescent="0.3">
      <c r="B9" s="959" t="s">
        <v>688</v>
      </c>
      <c r="C9" s="960"/>
      <c r="D9" s="960"/>
      <c r="E9" s="960"/>
      <c r="F9" s="960"/>
      <c r="G9" s="961"/>
      <c r="H9" s="959" t="s">
        <v>689</v>
      </c>
      <c r="I9" s="960"/>
      <c r="J9" s="960"/>
      <c r="K9" s="960"/>
      <c r="L9" s="961"/>
    </row>
    <row r="10" spans="2:13" x14ac:dyDescent="0.3">
      <c r="B10" s="959"/>
      <c r="C10" s="960"/>
      <c r="D10" s="960"/>
      <c r="E10" s="960"/>
      <c r="F10" s="960"/>
      <c r="G10" s="961"/>
      <c r="H10" s="959"/>
      <c r="I10" s="960"/>
      <c r="J10" s="960"/>
      <c r="K10" s="960"/>
      <c r="L10" s="961"/>
    </row>
    <row r="11" spans="2:13" x14ac:dyDescent="0.3">
      <c r="B11" s="959"/>
      <c r="C11" s="960"/>
      <c r="D11" s="960"/>
      <c r="E11" s="960"/>
      <c r="F11" s="960"/>
      <c r="G11" s="961"/>
      <c r="H11" s="959"/>
      <c r="I11" s="960"/>
      <c r="J11" s="960"/>
      <c r="K11" s="960"/>
      <c r="L11" s="961"/>
    </row>
    <row r="12" spans="2:13" x14ac:dyDescent="0.3">
      <c r="B12" s="959"/>
      <c r="C12" s="960"/>
      <c r="D12" s="960"/>
      <c r="E12" s="960"/>
      <c r="F12" s="960"/>
      <c r="G12" s="961"/>
      <c r="H12" s="959"/>
      <c r="I12" s="960"/>
      <c r="J12" s="960"/>
      <c r="K12" s="960"/>
      <c r="L12" s="961"/>
    </row>
    <row r="13" spans="2:13" x14ac:dyDescent="0.3">
      <c r="B13" s="959"/>
      <c r="C13" s="960"/>
      <c r="D13" s="960"/>
      <c r="E13" s="960"/>
      <c r="F13" s="960"/>
      <c r="G13" s="961"/>
      <c r="H13" s="959"/>
      <c r="I13" s="960"/>
      <c r="J13" s="960"/>
      <c r="K13" s="960"/>
      <c r="L13" s="961"/>
    </row>
    <row r="14" spans="2:13" x14ac:dyDescent="0.3">
      <c r="B14" s="959"/>
      <c r="C14" s="960"/>
      <c r="D14" s="960"/>
      <c r="E14" s="960"/>
      <c r="F14" s="960"/>
      <c r="G14" s="961"/>
      <c r="H14" s="959"/>
      <c r="I14" s="960"/>
      <c r="J14" s="960"/>
      <c r="K14" s="960"/>
      <c r="L14" s="961"/>
    </row>
    <row r="15" spans="2:13" x14ac:dyDescent="0.3">
      <c r="B15" s="959"/>
      <c r="C15" s="960"/>
      <c r="D15" s="960"/>
      <c r="E15" s="960"/>
      <c r="F15" s="960"/>
      <c r="G15" s="961"/>
      <c r="H15" s="959"/>
      <c r="I15" s="960"/>
      <c r="J15" s="960"/>
      <c r="K15" s="960"/>
      <c r="L15" s="961"/>
    </row>
    <row r="16" spans="2:13" x14ac:dyDescent="0.3">
      <c r="B16" s="959"/>
      <c r="C16" s="960"/>
      <c r="D16" s="960"/>
      <c r="E16" s="960"/>
      <c r="F16" s="960"/>
      <c r="G16" s="961"/>
      <c r="H16" s="959"/>
      <c r="I16" s="960"/>
      <c r="J16" s="960"/>
      <c r="K16" s="960"/>
      <c r="L16" s="961"/>
    </row>
    <row r="17" spans="2:12" x14ac:dyDescent="0.3">
      <c r="B17" s="959"/>
      <c r="C17" s="960"/>
      <c r="D17" s="960"/>
      <c r="E17" s="960"/>
      <c r="F17" s="960"/>
      <c r="G17" s="961"/>
      <c r="H17" s="959"/>
      <c r="I17" s="960"/>
      <c r="J17" s="960"/>
      <c r="K17" s="960"/>
      <c r="L17" s="961"/>
    </row>
    <row r="18" spans="2:12" x14ac:dyDescent="0.3">
      <c r="B18" s="959"/>
      <c r="C18" s="960"/>
      <c r="D18" s="960"/>
      <c r="E18" s="960"/>
      <c r="F18" s="960"/>
      <c r="G18" s="961"/>
      <c r="H18" s="959"/>
      <c r="I18" s="960"/>
      <c r="J18" s="960"/>
      <c r="K18" s="960"/>
      <c r="L18" s="961"/>
    </row>
    <row r="19" spans="2:12" x14ac:dyDescent="0.3">
      <c r="B19" s="959"/>
      <c r="C19" s="960"/>
      <c r="D19" s="960"/>
      <c r="E19" s="960"/>
      <c r="F19" s="960"/>
      <c r="G19" s="961"/>
      <c r="H19" s="959"/>
      <c r="I19" s="960"/>
      <c r="J19" s="960"/>
      <c r="K19" s="960"/>
      <c r="L19" s="961"/>
    </row>
    <row r="20" spans="2:12" x14ac:dyDescent="0.3">
      <c r="B20" s="959"/>
      <c r="C20" s="960"/>
      <c r="D20" s="960"/>
      <c r="E20" s="960"/>
      <c r="F20" s="960"/>
      <c r="G20" s="961"/>
      <c r="H20" s="959"/>
      <c r="I20" s="960"/>
      <c r="J20" s="960"/>
      <c r="K20" s="960"/>
      <c r="L20" s="961"/>
    </row>
    <row r="21" spans="2:12" x14ac:dyDescent="0.3">
      <c r="B21" s="959"/>
      <c r="C21" s="960"/>
      <c r="D21" s="960"/>
      <c r="E21" s="960"/>
      <c r="F21" s="960"/>
      <c r="G21" s="961"/>
      <c r="H21" s="959"/>
      <c r="I21" s="960"/>
      <c r="J21" s="960"/>
      <c r="K21" s="960"/>
      <c r="L21" s="961"/>
    </row>
    <row r="22" spans="2:12" x14ac:dyDescent="0.3">
      <c r="B22" s="959"/>
      <c r="C22" s="960"/>
      <c r="D22" s="960"/>
      <c r="E22" s="960"/>
      <c r="F22" s="960"/>
      <c r="G22" s="961"/>
      <c r="H22" s="959"/>
      <c r="I22" s="960"/>
      <c r="J22" s="960"/>
      <c r="K22" s="960"/>
      <c r="L22" s="961"/>
    </row>
    <row r="23" spans="2:12" x14ac:dyDescent="0.3">
      <c r="B23" s="962" t="s">
        <v>1095</v>
      </c>
      <c r="C23" s="963"/>
      <c r="D23" s="963"/>
      <c r="E23" s="963"/>
      <c r="F23" s="963"/>
      <c r="G23" s="964"/>
      <c r="H23" s="968" t="s">
        <v>1096</v>
      </c>
      <c r="I23" s="969"/>
      <c r="J23" s="969"/>
      <c r="K23" s="969"/>
      <c r="L23" s="970"/>
    </row>
    <row r="24" spans="2:12" ht="18" customHeight="1" thickBot="1" x14ac:dyDescent="0.35">
      <c r="B24" s="965"/>
      <c r="C24" s="966"/>
      <c r="D24" s="966"/>
      <c r="E24" s="966"/>
      <c r="F24" s="966"/>
      <c r="G24" s="967"/>
      <c r="H24" s="971"/>
      <c r="I24" s="972"/>
      <c r="J24" s="972"/>
      <c r="K24" s="972"/>
      <c r="L24" s="973"/>
    </row>
    <row r="25" spans="2:12" ht="15.75" customHeight="1" x14ac:dyDescent="0.3">
      <c r="B25" s="974" t="s">
        <v>688</v>
      </c>
      <c r="C25" s="975"/>
      <c r="D25" s="975"/>
      <c r="E25" s="975"/>
      <c r="F25" s="975"/>
      <c r="G25" s="976"/>
      <c r="H25" s="974" t="s">
        <v>689</v>
      </c>
      <c r="I25" s="975"/>
      <c r="J25" s="975"/>
      <c r="K25" s="975"/>
      <c r="L25" s="976"/>
    </row>
    <row r="26" spans="2:12" x14ac:dyDescent="0.3">
      <c r="B26" s="959"/>
      <c r="C26" s="960"/>
      <c r="D26" s="960"/>
      <c r="E26" s="960"/>
      <c r="F26" s="960"/>
      <c r="G26" s="961"/>
      <c r="H26" s="959"/>
      <c r="I26" s="960"/>
      <c r="J26" s="960"/>
      <c r="K26" s="960"/>
      <c r="L26" s="961"/>
    </row>
    <row r="27" spans="2:12" x14ac:dyDescent="0.3">
      <c r="B27" s="959"/>
      <c r="C27" s="960"/>
      <c r="D27" s="960"/>
      <c r="E27" s="960"/>
      <c r="F27" s="960"/>
      <c r="G27" s="961"/>
      <c r="H27" s="959"/>
      <c r="I27" s="960"/>
      <c r="J27" s="960"/>
      <c r="K27" s="960"/>
      <c r="L27" s="961"/>
    </row>
    <row r="28" spans="2:12" x14ac:dyDescent="0.3">
      <c r="B28" s="959"/>
      <c r="C28" s="960"/>
      <c r="D28" s="960"/>
      <c r="E28" s="960"/>
      <c r="F28" s="960"/>
      <c r="G28" s="961"/>
      <c r="H28" s="959"/>
      <c r="I28" s="960"/>
      <c r="J28" s="960"/>
      <c r="K28" s="960"/>
      <c r="L28" s="961"/>
    </row>
    <row r="29" spans="2:12" x14ac:dyDescent="0.3">
      <c r="B29" s="959"/>
      <c r="C29" s="960"/>
      <c r="D29" s="960"/>
      <c r="E29" s="960"/>
      <c r="F29" s="960"/>
      <c r="G29" s="961"/>
      <c r="H29" s="959"/>
      <c r="I29" s="960"/>
      <c r="J29" s="960"/>
      <c r="K29" s="960"/>
      <c r="L29" s="961"/>
    </row>
    <row r="30" spans="2:12" x14ac:dyDescent="0.3">
      <c r="B30" s="959"/>
      <c r="C30" s="960"/>
      <c r="D30" s="960"/>
      <c r="E30" s="960"/>
      <c r="F30" s="960"/>
      <c r="G30" s="961"/>
      <c r="H30" s="959"/>
      <c r="I30" s="960"/>
      <c r="J30" s="960"/>
      <c r="K30" s="960"/>
      <c r="L30" s="961"/>
    </row>
    <row r="31" spans="2:12" x14ac:dyDescent="0.3">
      <c r="B31" s="959"/>
      <c r="C31" s="960"/>
      <c r="D31" s="960"/>
      <c r="E31" s="960"/>
      <c r="F31" s="960"/>
      <c r="G31" s="961"/>
      <c r="H31" s="959"/>
      <c r="I31" s="960"/>
      <c r="J31" s="960"/>
      <c r="K31" s="960"/>
      <c r="L31" s="961"/>
    </row>
    <row r="32" spans="2:12" x14ac:dyDescent="0.3">
      <c r="B32" s="959"/>
      <c r="C32" s="960"/>
      <c r="D32" s="960"/>
      <c r="E32" s="960"/>
      <c r="F32" s="960"/>
      <c r="G32" s="961"/>
      <c r="H32" s="959"/>
      <c r="I32" s="960"/>
      <c r="J32" s="960"/>
      <c r="K32" s="960"/>
      <c r="L32" s="961"/>
    </row>
    <row r="33" spans="2:12" x14ac:dyDescent="0.3">
      <c r="B33" s="959"/>
      <c r="C33" s="960"/>
      <c r="D33" s="960"/>
      <c r="E33" s="960"/>
      <c r="F33" s="960"/>
      <c r="G33" s="961"/>
      <c r="H33" s="959"/>
      <c r="I33" s="960"/>
      <c r="J33" s="960"/>
      <c r="K33" s="960"/>
      <c r="L33" s="961"/>
    </row>
    <row r="34" spans="2:12" x14ac:dyDescent="0.3">
      <c r="B34" s="959"/>
      <c r="C34" s="960"/>
      <c r="D34" s="960"/>
      <c r="E34" s="960"/>
      <c r="F34" s="960"/>
      <c r="G34" s="961"/>
      <c r="H34" s="959"/>
      <c r="I34" s="960"/>
      <c r="J34" s="960"/>
      <c r="K34" s="960"/>
      <c r="L34" s="961"/>
    </row>
    <row r="35" spans="2:12" x14ac:dyDescent="0.3">
      <c r="B35" s="959"/>
      <c r="C35" s="960"/>
      <c r="D35" s="960"/>
      <c r="E35" s="960"/>
      <c r="F35" s="960"/>
      <c r="G35" s="961"/>
      <c r="H35" s="959"/>
      <c r="I35" s="960"/>
      <c r="J35" s="960"/>
      <c r="K35" s="960"/>
      <c r="L35" s="961"/>
    </row>
    <row r="36" spans="2:12" x14ac:dyDescent="0.3">
      <c r="B36" s="959"/>
      <c r="C36" s="960"/>
      <c r="D36" s="960"/>
      <c r="E36" s="960"/>
      <c r="F36" s="960"/>
      <c r="G36" s="961"/>
      <c r="H36" s="959"/>
      <c r="I36" s="960"/>
      <c r="J36" s="960"/>
      <c r="K36" s="960"/>
      <c r="L36" s="961"/>
    </row>
    <row r="37" spans="2:12" x14ac:dyDescent="0.3">
      <c r="B37" s="959"/>
      <c r="C37" s="960"/>
      <c r="D37" s="960"/>
      <c r="E37" s="960"/>
      <c r="F37" s="960"/>
      <c r="G37" s="961"/>
      <c r="H37" s="959"/>
      <c r="I37" s="960"/>
      <c r="J37" s="960"/>
      <c r="K37" s="960"/>
      <c r="L37" s="961"/>
    </row>
    <row r="38" spans="2:12" x14ac:dyDescent="0.3">
      <c r="B38" s="959"/>
      <c r="C38" s="960"/>
      <c r="D38" s="960"/>
      <c r="E38" s="960"/>
      <c r="F38" s="960"/>
      <c r="G38" s="961"/>
      <c r="H38" s="959"/>
      <c r="I38" s="960"/>
      <c r="J38" s="960"/>
      <c r="K38" s="960"/>
      <c r="L38" s="961"/>
    </row>
    <row r="39" spans="2:12" x14ac:dyDescent="0.3">
      <c r="B39" s="962" t="s">
        <v>1097</v>
      </c>
      <c r="C39" s="963"/>
      <c r="D39" s="963"/>
      <c r="E39" s="963"/>
      <c r="F39" s="963"/>
      <c r="G39" s="964"/>
      <c r="H39" s="968" t="s">
        <v>1098</v>
      </c>
      <c r="I39" s="969"/>
      <c r="J39" s="969"/>
      <c r="K39" s="969"/>
      <c r="L39" s="970"/>
    </row>
    <row r="40" spans="2:12" ht="18" customHeight="1" thickBot="1" x14ac:dyDescent="0.35">
      <c r="B40" s="965"/>
      <c r="C40" s="966"/>
      <c r="D40" s="966"/>
      <c r="E40" s="966"/>
      <c r="F40" s="966"/>
      <c r="G40" s="967"/>
      <c r="H40" s="971"/>
      <c r="I40" s="972"/>
      <c r="J40" s="972"/>
      <c r="K40" s="972"/>
      <c r="L40" s="973"/>
    </row>
    <row r="41" spans="2:12" x14ac:dyDescent="0.3">
      <c r="B41" s="974" t="s">
        <v>690</v>
      </c>
      <c r="C41" s="975"/>
      <c r="D41" s="975"/>
      <c r="E41" s="975"/>
      <c r="F41" s="975"/>
      <c r="G41" s="976"/>
      <c r="H41" s="974" t="s">
        <v>691</v>
      </c>
      <c r="I41" s="975"/>
      <c r="J41" s="975"/>
      <c r="K41" s="975"/>
      <c r="L41" s="976"/>
    </row>
    <row r="42" spans="2:12" x14ac:dyDescent="0.3">
      <c r="B42" s="959"/>
      <c r="C42" s="960"/>
      <c r="D42" s="960"/>
      <c r="E42" s="960"/>
      <c r="F42" s="960"/>
      <c r="G42" s="961"/>
      <c r="H42" s="959"/>
      <c r="I42" s="960"/>
      <c r="J42" s="960"/>
      <c r="K42" s="960"/>
      <c r="L42" s="961"/>
    </row>
    <row r="43" spans="2:12" x14ac:dyDescent="0.3">
      <c r="B43" s="959"/>
      <c r="C43" s="960"/>
      <c r="D43" s="960"/>
      <c r="E43" s="960"/>
      <c r="F43" s="960"/>
      <c r="G43" s="961"/>
      <c r="H43" s="959"/>
      <c r="I43" s="960"/>
      <c r="J43" s="960"/>
      <c r="K43" s="960"/>
      <c r="L43" s="961"/>
    </row>
    <row r="44" spans="2:12" x14ac:dyDescent="0.3">
      <c r="B44" s="959"/>
      <c r="C44" s="960"/>
      <c r="D44" s="960"/>
      <c r="E44" s="960"/>
      <c r="F44" s="960"/>
      <c r="G44" s="961"/>
      <c r="H44" s="959"/>
      <c r="I44" s="960"/>
      <c r="J44" s="960"/>
      <c r="K44" s="960"/>
      <c r="L44" s="961"/>
    </row>
    <row r="45" spans="2:12" x14ac:dyDescent="0.3">
      <c r="B45" s="959"/>
      <c r="C45" s="960"/>
      <c r="D45" s="960"/>
      <c r="E45" s="960"/>
      <c r="F45" s="960"/>
      <c r="G45" s="961"/>
      <c r="H45" s="959"/>
      <c r="I45" s="960"/>
      <c r="J45" s="960"/>
      <c r="K45" s="960"/>
      <c r="L45" s="961"/>
    </row>
    <row r="46" spans="2:12" x14ac:dyDescent="0.3">
      <c r="B46" s="959"/>
      <c r="C46" s="960"/>
      <c r="D46" s="960"/>
      <c r="E46" s="960"/>
      <c r="F46" s="960"/>
      <c r="G46" s="961"/>
      <c r="H46" s="959"/>
      <c r="I46" s="960"/>
      <c r="J46" s="960"/>
      <c r="K46" s="960"/>
      <c r="L46" s="961"/>
    </row>
    <row r="47" spans="2:12" x14ac:dyDescent="0.3">
      <c r="B47" s="959"/>
      <c r="C47" s="960"/>
      <c r="D47" s="960"/>
      <c r="E47" s="960"/>
      <c r="F47" s="960"/>
      <c r="G47" s="961"/>
      <c r="H47" s="959"/>
      <c r="I47" s="960"/>
      <c r="J47" s="960"/>
      <c r="K47" s="960"/>
      <c r="L47" s="961"/>
    </row>
    <row r="48" spans="2:12" x14ac:dyDescent="0.3">
      <c r="B48" s="959"/>
      <c r="C48" s="960"/>
      <c r="D48" s="960"/>
      <c r="E48" s="960"/>
      <c r="F48" s="960"/>
      <c r="G48" s="961"/>
      <c r="H48" s="959"/>
      <c r="I48" s="960"/>
      <c r="J48" s="960"/>
      <c r="K48" s="960"/>
      <c r="L48" s="961"/>
    </row>
    <row r="49" spans="2:12" x14ac:dyDescent="0.3">
      <c r="B49" s="959"/>
      <c r="C49" s="960"/>
      <c r="D49" s="960"/>
      <c r="E49" s="960"/>
      <c r="F49" s="960"/>
      <c r="G49" s="961"/>
      <c r="H49" s="959"/>
      <c r="I49" s="960"/>
      <c r="J49" s="960"/>
      <c r="K49" s="960"/>
      <c r="L49" s="961"/>
    </row>
    <row r="50" spans="2:12" x14ac:dyDescent="0.3">
      <c r="B50" s="959"/>
      <c r="C50" s="960"/>
      <c r="D50" s="960"/>
      <c r="E50" s="960"/>
      <c r="F50" s="960"/>
      <c r="G50" s="961"/>
      <c r="H50" s="959"/>
      <c r="I50" s="960"/>
      <c r="J50" s="960"/>
      <c r="K50" s="960"/>
      <c r="L50" s="961"/>
    </row>
    <row r="51" spans="2:12" x14ac:dyDescent="0.3">
      <c r="B51" s="959"/>
      <c r="C51" s="960"/>
      <c r="D51" s="960"/>
      <c r="E51" s="960"/>
      <c r="F51" s="960"/>
      <c r="G51" s="961"/>
      <c r="H51" s="959"/>
      <c r="I51" s="960"/>
      <c r="J51" s="960"/>
      <c r="K51" s="960"/>
      <c r="L51" s="961"/>
    </row>
    <row r="52" spans="2:12" x14ac:dyDescent="0.3">
      <c r="B52" s="959"/>
      <c r="C52" s="960"/>
      <c r="D52" s="960"/>
      <c r="E52" s="960"/>
      <c r="F52" s="960"/>
      <c r="G52" s="961"/>
      <c r="H52" s="959"/>
      <c r="I52" s="960"/>
      <c r="J52" s="960"/>
      <c r="K52" s="960"/>
      <c r="L52" s="961"/>
    </row>
    <row r="53" spans="2:12" x14ac:dyDescent="0.3">
      <c r="B53" s="959"/>
      <c r="C53" s="960"/>
      <c r="D53" s="960"/>
      <c r="E53" s="960"/>
      <c r="F53" s="960"/>
      <c r="G53" s="961"/>
      <c r="H53" s="959"/>
      <c r="I53" s="960"/>
      <c r="J53" s="960"/>
      <c r="K53" s="960"/>
      <c r="L53" s="961"/>
    </row>
    <row r="54" spans="2:12" x14ac:dyDescent="0.3">
      <c r="B54" s="959"/>
      <c r="C54" s="960"/>
      <c r="D54" s="960"/>
      <c r="E54" s="960"/>
      <c r="F54" s="960"/>
      <c r="G54" s="961"/>
      <c r="H54" s="959"/>
      <c r="I54" s="960"/>
      <c r="J54" s="960"/>
      <c r="K54" s="960"/>
      <c r="L54" s="961"/>
    </row>
    <row r="55" spans="2:12" ht="15" customHeight="1" x14ac:dyDescent="0.3">
      <c r="B55" s="968" t="s">
        <v>1099</v>
      </c>
      <c r="C55" s="969"/>
      <c r="D55" s="969"/>
      <c r="E55" s="969"/>
      <c r="F55" s="969"/>
      <c r="G55" s="970"/>
      <c r="H55" s="968" t="s">
        <v>1100</v>
      </c>
      <c r="I55" s="969"/>
      <c r="J55" s="969"/>
      <c r="K55" s="969"/>
      <c r="L55" s="970"/>
    </row>
    <row r="56" spans="2:12" ht="15" thickBot="1" x14ac:dyDescent="0.35">
      <c r="B56" s="971"/>
      <c r="C56" s="972"/>
      <c r="D56" s="972"/>
      <c r="E56" s="972"/>
      <c r="F56" s="972"/>
      <c r="G56" s="973"/>
      <c r="H56" s="971"/>
      <c r="I56" s="972"/>
      <c r="J56" s="972"/>
      <c r="K56" s="972"/>
      <c r="L56" s="973"/>
    </row>
    <row r="57" spans="2:12" x14ac:dyDescent="0.3">
      <c r="B57" s="974" t="s">
        <v>690</v>
      </c>
      <c r="C57" s="975"/>
      <c r="D57" s="975"/>
      <c r="E57" s="975"/>
      <c r="F57" s="975"/>
      <c r="G57" s="976"/>
      <c r="H57" s="974" t="s">
        <v>691</v>
      </c>
      <c r="I57" s="975"/>
      <c r="J57" s="975"/>
      <c r="K57" s="975"/>
      <c r="L57" s="976"/>
    </row>
    <row r="58" spans="2:12" x14ac:dyDescent="0.3">
      <c r="B58" s="959"/>
      <c r="C58" s="960"/>
      <c r="D58" s="960"/>
      <c r="E58" s="960"/>
      <c r="F58" s="960"/>
      <c r="G58" s="961"/>
      <c r="H58" s="959"/>
      <c r="I58" s="960"/>
      <c r="J58" s="960"/>
      <c r="K58" s="960"/>
      <c r="L58" s="961"/>
    </row>
    <row r="59" spans="2:12" x14ac:dyDescent="0.3">
      <c r="B59" s="959"/>
      <c r="C59" s="960"/>
      <c r="D59" s="960"/>
      <c r="E59" s="960"/>
      <c r="F59" s="960"/>
      <c r="G59" s="961"/>
      <c r="H59" s="959"/>
      <c r="I59" s="960"/>
      <c r="J59" s="960"/>
      <c r="K59" s="960"/>
      <c r="L59" s="961"/>
    </row>
    <row r="60" spans="2:12" x14ac:dyDescent="0.3">
      <c r="B60" s="959"/>
      <c r="C60" s="960"/>
      <c r="D60" s="960"/>
      <c r="E60" s="960"/>
      <c r="F60" s="960"/>
      <c r="G60" s="961"/>
      <c r="H60" s="959"/>
      <c r="I60" s="960"/>
      <c r="J60" s="960"/>
      <c r="K60" s="960"/>
      <c r="L60" s="961"/>
    </row>
    <row r="61" spans="2:12" x14ac:dyDescent="0.3">
      <c r="B61" s="959"/>
      <c r="C61" s="960"/>
      <c r="D61" s="960"/>
      <c r="E61" s="960"/>
      <c r="F61" s="960"/>
      <c r="G61" s="961"/>
      <c r="H61" s="959"/>
      <c r="I61" s="960"/>
      <c r="J61" s="960"/>
      <c r="K61" s="960"/>
      <c r="L61" s="961"/>
    </row>
    <row r="62" spans="2:12" x14ac:dyDescent="0.3">
      <c r="B62" s="959"/>
      <c r="C62" s="960"/>
      <c r="D62" s="960"/>
      <c r="E62" s="960"/>
      <c r="F62" s="960"/>
      <c r="G62" s="961"/>
      <c r="H62" s="959"/>
      <c r="I62" s="960"/>
      <c r="J62" s="960"/>
      <c r="K62" s="960"/>
      <c r="L62" s="961"/>
    </row>
    <row r="63" spans="2:12" x14ac:dyDescent="0.3">
      <c r="B63" s="959"/>
      <c r="C63" s="960"/>
      <c r="D63" s="960"/>
      <c r="E63" s="960"/>
      <c r="F63" s="960"/>
      <c r="G63" s="961"/>
      <c r="H63" s="959"/>
      <c r="I63" s="960"/>
      <c r="J63" s="960"/>
      <c r="K63" s="960"/>
      <c r="L63" s="961"/>
    </row>
    <row r="64" spans="2:12" x14ac:dyDescent="0.3">
      <c r="B64" s="959"/>
      <c r="C64" s="960"/>
      <c r="D64" s="960"/>
      <c r="E64" s="960"/>
      <c r="F64" s="960"/>
      <c r="G64" s="961"/>
      <c r="H64" s="959"/>
      <c r="I64" s="960"/>
      <c r="J64" s="960"/>
      <c r="K64" s="960"/>
      <c r="L64" s="961"/>
    </row>
    <row r="65" spans="2:14" x14ac:dyDescent="0.3">
      <c r="B65" s="959"/>
      <c r="C65" s="960"/>
      <c r="D65" s="960"/>
      <c r="E65" s="960"/>
      <c r="F65" s="960"/>
      <c r="G65" s="961"/>
      <c r="H65" s="959"/>
      <c r="I65" s="960"/>
      <c r="J65" s="960"/>
      <c r="K65" s="960"/>
      <c r="L65" s="961"/>
    </row>
    <row r="66" spans="2:14" x14ac:dyDescent="0.3">
      <c r="B66" s="959"/>
      <c r="C66" s="960"/>
      <c r="D66" s="960"/>
      <c r="E66" s="960"/>
      <c r="F66" s="960"/>
      <c r="G66" s="961"/>
      <c r="H66" s="959"/>
      <c r="I66" s="960"/>
      <c r="J66" s="960"/>
      <c r="K66" s="960"/>
      <c r="L66" s="961"/>
    </row>
    <row r="67" spans="2:14" x14ac:dyDescent="0.3">
      <c r="B67" s="959"/>
      <c r="C67" s="960"/>
      <c r="D67" s="960"/>
      <c r="E67" s="960"/>
      <c r="F67" s="960"/>
      <c r="G67" s="961"/>
      <c r="H67" s="959"/>
      <c r="I67" s="960"/>
      <c r="J67" s="960"/>
      <c r="K67" s="960"/>
      <c r="L67" s="961"/>
    </row>
    <row r="68" spans="2:14" x14ac:dyDescent="0.3">
      <c r="B68" s="959"/>
      <c r="C68" s="960"/>
      <c r="D68" s="960"/>
      <c r="E68" s="960"/>
      <c r="F68" s="960"/>
      <c r="G68" s="961"/>
      <c r="H68" s="959"/>
      <c r="I68" s="960"/>
      <c r="J68" s="960"/>
      <c r="K68" s="960"/>
      <c r="L68" s="961"/>
    </row>
    <row r="69" spans="2:14" x14ac:dyDescent="0.3">
      <c r="B69" s="959"/>
      <c r="C69" s="960"/>
      <c r="D69" s="960"/>
      <c r="E69" s="960"/>
      <c r="F69" s="960"/>
      <c r="G69" s="961"/>
      <c r="H69" s="959"/>
      <c r="I69" s="960"/>
      <c r="J69" s="960"/>
      <c r="K69" s="960"/>
      <c r="L69" s="961"/>
    </row>
    <row r="70" spans="2:14" x14ac:dyDescent="0.3">
      <c r="B70" s="959"/>
      <c r="C70" s="960"/>
      <c r="D70" s="960"/>
      <c r="E70" s="960"/>
      <c r="F70" s="960"/>
      <c r="G70" s="961"/>
      <c r="H70" s="959"/>
      <c r="I70" s="960"/>
      <c r="J70" s="960"/>
      <c r="K70" s="960"/>
      <c r="L70" s="961"/>
    </row>
    <row r="71" spans="2:14" ht="15" customHeight="1" x14ac:dyDescent="0.3">
      <c r="B71" s="968" t="s">
        <v>1101</v>
      </c>
      <c r="C71" s="969"/>
      <c r="D71" s="969"/>
      <c r="E71" s="969"/>
      <c r="F71" s="969"/>
      <c r="G71" s="970"/>
      <c r="H71" s="968" t="s">
        <v>1102</v>
      </c>
      <c r="I71" s="969"/>
      <c r="J71" s="969"/>
      <c r="K71" s="969"/>
      <c r="L71" s="970"/>
    </row>
    <row r="72" spans="2:14" ht="15" thickBot="1" x14ac:dyDescent="0.35">
      <c r="B72" s="971"/>
      <c r="C72" s="972"/>
      <c r="D72" s="972"/>
      <c r="E72" s="972"/>
      <c r="F72" s="972"/>
      <c r="G72" s="973"/>
      <c r="H72" s="971"/>
      <c r="I72" s="972"/>
      <c r="J72" s="972"/>
      <c r="K72" s="972"/>
      <c r="L72" s="973"/>
    </row>
    <row r="73" spans="2:14" x14ac:dyDescent="0.3">
      <c r="B73" s="974" t="s">
        <v>690</v>
      </c>
      <c r="C73" s="975"/>
      <c r="D73" s="975"/>
      <c r="E73" s="975"/>
      <c r="F73" s="975"/>
      <c r="G73" s="976"/>
      <c r="H73" s="974" t="s">
        <v>691</v>
      </c>
      <c r="I73" s="975"/>
      <c r="J73" s="975"/>
      <c r="K73" s="975"/>
      <c r="L73" s="976"/>
      <c r="M73" s="188"/>
      <c r="N73" s="188"/>
    </row>
    <row r="74" spans="2:14" x14ac:dyDescent="0.3">
      <c r="B74" s="959"/>
      <c r="C74" s="960"/>
      <c r="D74" s="960"/>
      <c r="E74" s="960"/>
      <c r="F74" s="960"/>
      <c r="G74" s="961"/>
      <c r="H74" s="959"/>
      <c r="I74" s="960"/>
      <c r="J74" s="960"/>
      <c r="K74" s="960"/>
      <c r="L74" s="961"/>
      <c r="M74" s="188"/>
      <c r="N74" s="188"/>
    </row>
    <row r="75" spans="2:14" x14ac:dyDescent="0.3">
      <c r="B75" s="959"/>
      <c r="C75" s="960"/>
      <c r="D75" s="960"/>
      <c r="E75" s="960"/>
      <c r="F75" s="960"/>
      <c r="G75" s="961"/>
      <c r="H75" s="959"/>
      <c r="I75" s="960"/>
      <c r="J75" s="960"/>
      <c r="K75" s="960"/>
      <c r="L75" s="961"/>
      <c r="M75" s="188"/>
      <c r="N75" s="188"/>
    </row>
    <row r="76" spans="2:14" x14ac:dyDescent="0.3">
      <c r="B76" s="959"/>
      <c r="C76" s="960"/>
      <c r="D76" s="960"/>
      <c r="E76" s="960"/>
      <c r="F76" s="960"/>
      <c r="G76" s="961"/>
      <c r="H76" s="959"/>
      <c r="I76" s="960"/>
      <c r="J76" s="960"/>
      <c r="K76" s="960"/>
      <c r="L76" s="961"/>
      <c r="M76" s="188"/>
      <c r="N76" s="188"/>
    </row>
    <row r="77" spans="2:14" x14ac:dyDescent="0.3">
      <c r="B77" s="959"/>
      <c r="C77" s="960"/>
      <c r="D77" s="960"/>
      <c r="E77" s="960"/>
      <c r="F77" s="960"/>
      <c r="G77" s="961"/>
      <c r="H77" s="959"/>
      <c r="I77" s="960"/>
      <c r="J77" s="960"/>
      <c r="K77" s="960"/>
      <c r="L77" s="961"/>
      <c r="M77" s="188"/>
      <c r="N77" s="188"/>
    </row>
    <row r="78" spans="2:14" x14ac:dyDescent="0.3">
      <c r="B78" s="959"/>
      <c r="C78" s="960"/>
      <c r="D78" s="960"/>
      <c r="E78" s="960"/>
      <c r="F78" s="960"/>
      <c r="G78" s="961"/>
      <c r="H78" s="959"/>
      <c r="I78" s="960"/>
      <c r="J78" s="960"/>
      <c r="K78" s="960"/>
      <c r="L78" s="961"/>
      <c r="M78" s="188"/>
      <c r="N78" s="188"/>
    </row>
    <row r="79" spans="2:14" x14ac:dyDescent="0.3">
      <c r="B79" s="959"/>
      <c r="C79" s="960"/>
      <c r="D79" s="960"/>
      <c r="E79" s="960"/>
      <c r="F79" s="960"/>
      <c r="G79" s="961"/>
      <c r="H79" s="959"/>
      <c r="I79" s="960"/>
      <c r="J79" s="960"/>
      <c r="K79" s="960"/>
      <c r="L79" s="961"/>
      <c r="M79" s="188"/>
      <c r="N79" s="188"/>
    </row>
    <row r="80" spans="2:14" x14ac:dyDescent="0.3">
      <c r="B80" s="959"/>
      <c r="C80" s="960"/>
      <c r="D80" s="960"/>
      <c r="E80" s="960"/>
      <c r="F80" s="960"/>
      <c r="G80" s="961"/>
      <c r="H80" s="959"/>
      <c r="I80" s="960"/>
      <c r="J80" s="960"/>
      <c r="K80" s="960"/>
      <c r="L80" s="961"/>
      <c r="M80" s="188"/>
      <c r="N80" s="188"/>
    </row>
    <row r="81" spans="2:14" x14ac:dyDescent="0.3">
      <c r="B81" s="959"/>
      <c r="C81" s="960"/>
      <c r="D81" s="960"/>
      <c r="E81" s="960"/>
      <c r="F81" s="960"/>
      <c r="G81" s="961"/>
      <c r="H81" s="959"/>
      <c r="I81" s="960"/>
      <c r="J81" s="960"/>
      <c r="K81" s="960"/>
      <c r="L81" s="961"/>
      <c r="M81" s="188"/>
      <c r="N81" s="188"/>
    </row>
    <row r="82" spans="2:14" x14ac:dyDescent="0.3">
      <c r="B82" s="959"/>
      <c r="C82" s="960"/>
      <c r="D82" s="960"/>
      <c r="E82" s="960"/>
      <c r="F82" s="960"/>
      <c r="G82" s="961"/>
      <c r="H82" s="959"/>
      <c r="I82" s="960"/>
      <c r="J82" s="960"/>
      <c r="K82" s="960"/>
      <c r="L82" s="961"/>
      <c r="M82" s="188"/>
      <c r="N82" s="188"/>
    </row>
    <row r="83" spans="2:14" x14ac:dyDescent="0.3">
      <c r="B83" s="959"/>
      <c r="C83" s="960"/>
      <c r="D83" s="960"/>
      <c r="E83" s="960"/>
      <c r="F83" s="960"/>
      <c r="G83" s="961"/>
      <c r="H83" s="959"/>
      <c r="I83" s="960"/>
      <c r="J83" s="960"/>
      <c r="K83" s="960"/>
      <c r="L83" s="961"/>
      <c r="M83" s="188"/>
      <c r="N83" s="188"/>
    </row>
    <row r="84" spans="2:14" x14ac:dyDescent="0.3">
      <c r="B84" s="959"/>
      <c r="C84" s="960"/>
      <c r="D84" s="960"/>
      <c r="E84" s="960"/>
      <c r="F84" s="960"/>
      <c r="G84" s="961"/>
      <c r="H84" s="959"/>
      <c r="I84" s="960"/>
      <c r="J84" s="960"/>
      <c r="K84" s="960"/>
      <c r="L84" s="961"/>
      <c r="M84" s="188"/>
      <c r="N84" s="188"/>
    </row>
    <row r="85" spans="2:14" x14ac:dyDescent="0.3">
      <c r="B85" s="959"/>
      <c r="C85" s="960"/>
      <c r="D85" s="960"/>
      <c r="E85" s="960"/>
      <c r="F85" s="960"/>
      <c r="G85" s="961"/>
      <c r="H85" s="959"/>
      <c r="I85" s="960"/>
      <c r="J85" s="960"/>
      <c r="K85" s="960"/>
      <c r="L85" s="961"/>
      <c r="M85" s="188"/>
      <c r="N85" s="188"/>
    </row>
    <row r="86" spans="2:14" x14ac:dyDescent="0.3">
      <c r="B86" s="959"/>
      <c r="C86" s="960"/>
      <c r="D86" s="960"/>
      <c r="E86" s="960"/>
      <c r="F86" s="960"/>
      <c r="G86" s="961"/>
      <c r="H86" s="959"/>
      <c r="I86" s="960"/>
      <c r="J86" s="960"/>
      <c r="K86" s="960"/>
      <c r="L86" s="961"/>
      <c r="M86" s="188"/>
      <c r="N86" s="188"/>
    </row>
    <row r="87" spans="2:14" ht="15" customHeight="1" x14ac:dyDescent="0.3">
      <c r="B87" s="1115" t="s">
        <v>1103</v>
      </c>
      <c r="C87" s="1116"/>
      <c r="D87" s="1116"/>
      <c r="E87" s="1116"/>
      <c r="F87" s="1116"/>
      <c r="G87" s="1117"/>
      <c r="H87" s="1115" t="s">
        <v>1104</v>
      </c>
      <c r="I87" s="1116"/>
      <c r="J87" s="1116"/>
      <c r="K87" s="1116"/>
      <c r="L87" s="1117"/>
      <c r="M87" s="188"/>
      <c r="N87" s="188"/>
    </row>
    <row r="88" spans="2:14" ht="15" thickBot="1" x14ac:dyDescent="0.35">
      <c r="B88" s="1118"/>
      <c r="C88" s="1119"/>
      <c r="D88" s="1119"/>
      <c r="E88" s="1119"/>
      <c r="F88" s="1119"/>
      <c r="G88" s="1120"/>
      <c r="H88" s="1118"/>
      <c r="I88" s="1119"/>
      <c r="J88" s="1119"/>
      <c r="K88" s="1119"/>
      <c r="L88" s="1120"/>
      <c r="M88" s="188"/>
      <c r="N88" s="188"/>
    </row>
    <row r="89" spans="2:14" x14ac:dyDescent="0.3">
      <c r="B89" s="974" t="s">
        <v>690</v>
      </c>
      <c r="C89" s="975"/>
      <c r="D89" s="975"/>
      <c r="E89" s="975"/>
      <c r="F89" s="975"/>
      <c r="G89" s="976"/>
      <c r="H89" s="974" t="s">
        <v>691</v>
      </c>
      <c r="I89" s="975"/>
      <c r="J89" s="975"/>
      <c r="K89" s="975"/>
      <c r="L89" s="976"/>
      <c r="M89" s="188"/>
      <c r="N89" s="188"/>
    </row>
    <row r="90" spans="2:14" x14ac:dyDescent="0.3">
      <c r="B90" s="959"/>
      <c r="C90" s="960"/>
      <c r="D90" s="960"/>
      <c r="E90" s="960"/>
      <c r="F90" s="960"/>
      <c r="G90" s="961"/>
      <c r="H90" s="959"/>
      <c r="I90" s="960"/>
      <c r="J90" s="960"/>
      <c r="K90" s="960"/>
      <c r="L90" s="961"/>
      <c r="M90" s="188"/>
      <c r="N90" s="188"/>
    </row>
    <row r="91" spans="2:14" x14ac:dyDescent="0.3">
      <c r="B91" s="959"/>
      <c r="C91" s="960"/>
      <c r="D91" s="960"/>
      <c r="E91" s="960"/>
      <c r="F91" s="960"/>
      <c r="G91" s="961"/>
      <c r="H91" s="959"/>
      <c r="I91" s="960"/>
      <c r="J91" s="960"/>
      <c r="K91" s="960"/>
      <c r="L91" s="961"/>
      <c r="M91" s="188"/>
      <c r="N91" s="188"/>
    </row>
    <row r="92" spans="2:14" x14ac:dyDescent="0.3">
      <c r="B92" s="959"/>
      <c r="C92" s="960"/>
      <c r="D92" s="960"/>
      <c r="E92" s="960"/>
      <c r="F92" s="960"/>
      <c r="G92" s="961"/>
      <c r="H92" s="959"/>
      <c r="I92" s="960"/>
      <c r="J92" s="960"/>
      <c r="K92" s="960"/>
      <c r="L92" s="961"/>
      <c r="M92" s="188"/>
      <c r="N92" s="188"/>
    </row>
    <row r="93" spans="2:14" x14ac:dyDescent="0.3">
      <c r="B93" s="959"/>
      <c r="C93" s="960"/>
      <c r="D93" s="960"/>
      <c r="E93" s="960"/>
      <c r="F93" s="960"/>
      <c r="G93" s="961"/>
      <c r="H93" s="959"/>
      <c r="I93" s="960"/>
      <c r="J93" s="960"/>
      <c r="K93" s="960"/>
      <c r="L93" s="961"/>
      <c r="M93" s="188"/>
      <c r="N93" s="188"/>
    </row>
    <row r="94" spans="2:14" x14ac:dyDescent="0.3">
      <c r="B94" s="959"/>
      <c r="C94" s="960"/>
      <c r="D94" s="960"/>
      <c r="E94" s="960"/>
      <c r="F94" s="960"/>
      <c r="G94" s="961"/>
      <c r="H94" s="959"/>
      <c r="I94" s="960"/>
      <c r="J94" s="960"/>
      <c r="K94" s="960"/>
      <c r="L94" s="961"/>
      <c r="M94" s="188"/>
      <c r="N94" s="188"/>
    </row>
    <row r="95" spans="2:14" x14ac:dyDescent="0.3">
      <c r="B95" s="959"/>
      <c r="C95" s="960"/>
      <c r="D95" s="960"/>
      <c r="E95" s="960"/>
      <c r="F95" s="960"/>
      <c r="G95" s="961"/>
      <c r="H95" s="959"/>
      <c r="I95" s="960"/>
      <c r="J95" s="960"/>
      <c r="K95" s="960"/>
      <c r="L95" s="961"/>
      <c r="M95" s="188"/>
      <c r="N95" s="188"/>
    </row>
    <row r="96" spans="2:14" x14ac:dyDescent="0.3">
      <c r="B96" s="959"/>
      <c r="C96" s="960"/>
      <c r="D96" s="960"/>
      <c r="E96" s="960"/>
      <c r="F96" s="960"/>
      <c r="G96" s="961"/>
      <c r="H96" s="959"/>
      <c r="I96" s="960"/>
      <c r="J96" s="960"/>
      <c r="K96" s="960"/>
      <c r="L96" s="961"/>
      <c r="M96" s="188"/>
      <c r="N96" s="188"/>
    </row>
    <row r="97" spans="2:14" x14ac:dyDescent="0.3">
      <c r="B97" s="959"/>
      <c r="C97" s="960"/>
      <c r="D97" s="960"/>
      <c r="E97" s="960"/>
      <c r="F97" s="960"/>
      <c r="G97" s="961"/>
      <c r="H97" s="959"/>
      <c r="I97" s="960"/>
      <c r="J97" s="960"/>
      <c r="K97" s="960"/>
      <c r="L97" s="961"/>
      <c r="M97" s="188"/>
      <c r="N97" s="188"/>
    </row>
    <row r="98" spans="2:14" x14ac:dyDescent="0.3">
      <c r="B98" s="959"/>
      <c r="C98" s="960"/>
      <c r="D98" s="960"/>
      <c r="E98" s="960"/>
      <c r="F98" s="960"/>
      <c r="G98" s="961"/>
      <c r="H98" s="959"/>
      <c r="I98" s="960"/>
      <c r="J98" s="960"/>
      <c r="K98" s="960"/>
      <c r="L98" s="961"/>
      <c r="M98" s="188"/>
      <c r="N98" s="188"/>
    </row>
    <row r="99" spans="2:14" x14ac:dyDescent="0.3">
      <c r="B99" s="959"/>
      <c r="C99" s="960"/>
      <c r="D99" s="960"/>
      <c r="E99" s="960"/>
      <c r="F99" s="960"/>
      <c r="G99" s="961"/>
      <c r="H99" s="959"/>
      <c r="I99" s="960"/>
      <c r="J99" s="960"/>
      <c r="K99" s="960"/>
      <c r="L99" s="961"/>
      <c r="M99" s="188"/>
      <c r="N99" s="188"/>
    </row>
    <row r="100" spans="2:14" x14ac:dyDescent="0.3">
      <c r="B100" s="959"/>
      <c r="C100" s="960"/>
      <c r="D100" s="960"/>
      <c r="E100" s="960"/>
      <c r="F100" s="960"/>
      <c r="G100" s="961"/>
      <c r="H100" s="959"/>
      <c r="I100" s="960"/>
      <c r="J100" s="960"/>
      <c r="K100" s="960"/>
      <c r="L100" s="961"/>
      <c r="M100" s="188"/>
      <c r="N100" s="188"/>
    </row>
    <row r="101" spans="2:14" x14ac:dyDescent="0.3">
      <c r="B101" s="959"/>
      <c r="C101" s="960"/>
      <c r="D101" s="960"/>
      <c r="E101" s="960"/>
      <c r="F101" s="960"/>
      <c r="G101" s="961"/>
      <c r="H101" s="959"/>
      <c r="I101" s="960"/>
      <c r="J101" s="960"/>
      <c r="K101" s="960"/>
      <c r="L101" s="961"/>
      <c r="M101" s="188"/>
      <c r="N101" s="188"/>
    </row>
    <row r="102" spans="2:14" x14ac:dyDescent="0.3">
      <c r="B102" s="959"/>
      <c r="C102" s="960"/>
      <c r="D102" s="960"/>
      <c r="E102" s="960"/>
      <c r="F102" s="960"/>
      <c r="G102" s="961"/>
      <c r="H102" s="959"/>
      <c r="I102" s="960"/>
      <c r="J102" s="960"/>
      <c r="K102" s="960"/>
      <c r="L102" s="961"/>
      <c r="M102" s="188"/>
      <c r="N102" s="188"/>
    </row>
    <row r="103" spans="2:14" ht="15" customHeight="1" x14ac:dyDescent="0.3">
      <c r="B103" s="1115" t="s">
        <v>1105</v>
      </c>
      <c r="C103" s="1116"/>
      <c r="D103" s="1116"/>
      <c r="E103" s="1116"/>
      <c r="F103" s="1116"/>
      <c r="G103" s="1117"/>
      <c r="H103" s="1115" t="s">
        <v>865</v>
      </c>
      <c r="I103" s="1116"/>
      <c r="J103" s="1116"/>
      <c r="K103" s="1116"/>
      <c r="L103" s="1117"/>
      <c r="M103" s="188"/>
      <c r="N103" s="188"/>
    </row>
    <row r="104" spans="2:14" ht="15" thickBot="1" x14ac:dyDescent="0.35">
      <c r="B104" s="1118"/>
      <c r="C104" s="1119"/>
      <c r="D104" s="1119"/>
      <c r="E104" s="1119"/>
      <c r="F104" s="1119"/>
      <c r="G104" s="1120"/>
      <c r="H104" s="1118"/>
      <c r="I104" s="1119"/>
      <c r="J104" s="1119"/>
      <c r="K104" s="1119"/>
      <c r="L104" s="1120"/>
      <c r="M104" s="188"/>
      <c r="N104" s="188"/>
    </row>
    <row r="105" spans="2:14" x14ac:dyDescent="0.3">
      <c r="B105" s="974" t="s">
        <v>690</v>
      </c>
      <c r="C105" s="975"/>
      <c r="D105" s="975"/>
      <c r="E105" s="975"/>
      <c r="F105" s="975"/>
      <c r="G105" s="976"/>
      <c r="H105" s="974" t="s">
        <v>691</v>
      </c>
      <c r="I105" s="975"/>
      <c r="J105" s="975"/>
      <c r="K105" s="975"/>
      <c r="L105" s="976"/>
      <c r="M105" s="188"/>
      <c r="N105" s="188"/>
    </row>
    <row r="106" spans="2:14" x14ac:dyDescent="0.3">
      <c r="B106" s="959"/>
      <c r="C106" s="960"/>
      <c r="D106" s="960"/>
      <c r="E106" s="960"/>
      <c r="F106" s="960"/>
      <c r="G106" s="961"/>
      <c r="H106" s="959"/>
      <c r="I106" s="960"/>
      <c r="J106" s="960"/>
      <c r="K106" s="960"/>
      <c r="L106" s="961"/>
      <c r="M106" s="188"/>
      <c r="N106" s="188"/>
    </row>
    <row r="107" spans="2:14" x14ac:dyDescent="0.3">
      <c r="B107" s="959"/>
      <c r="C107" s="960"/>
      <c r="D107" s="960"/>
      <c r="E107" s="960"/>
      <c r="F107" s="960"/>
      <c r="G107" s="961"/>
      <c r="H107" s="959"/>
      <c r="I107" s="960"/>
      <c r="J107" s="960"/>
      <c r="K107" s="960"/>
      <c r="L107" s="961"/>
      <c r="M107" s="188"/>
      <c r="N107" s="188"/>
    </row>
    <row r="108" spans="2:14" x14ac:dyDescent="0.3">
      <c r="B108" s="959"/>
      <c r="C108" s="960"/>
      <c r="D108" s="960"/>
      <c r="E108" s="960"/>
      <c r="F108" s="960"/>
      <c r="G108" s="961"/>
      <c r="H108" s="959"/>
      <c r="I108" s="960"/>
      <c r="J108" s="960"/>
      <c r="K108" s="960"/>
      <c r="L108" s="961"/>
      <c r="M108" s="188"/>
      <c r="N108" s="188"/>
    </row>
    <row r="109" spans="2:14" x14ac:dyDescent="0.3">
      <c r="B109" s="959"/>
      <c r="C109" s="960"/>
      <c r="D109" s="960"/>
      <c r="E109" s="960"/>
      <c r="F109" s="960"/>
      <c r="G109" s="961"/>
      <c r="H109" s="959"/>
      <c r="I109" s="960"/>
      <c r="J109" s="960"/>
      <c r="K109" s="960"/>
      <c r="L109" s="961"/>
      <c r="M109" s="188"/>
      <c r="N109" s="188"/>
    </row>
    <row r="110" spans="2:14" x14ac:dyDescent="0.3">
      <c r="B110" s="959"/>
      <c r="C110" s="960"/>
      <c r="D110" s="960"/>
      <c r="E110" s="960"/>
      <c r="F110" s="960"/>
      <c r="G110" s="961"/>
      <c r="H110" s="959"/>
      <c r="I110" s="960"/>
      <c r="J110" s="960"/>
      <c r="K110" s="960"/>
      <c r="L110" s="961"/>
      <c r="M110" s="188"/>
      <c r="N110" s="188"/>
    </row>
    <row r="111" spans="2:14" x14ac:dyDescent="0.3">
      <c r="B111" s="959"/>
      <c r="C111" s="960"/>
      <c r="D111" s="960"/>
      <c r="E111" s="960"/>
      <c r="F111" s="960"/>
      <c r="G111" s="961"/>
      <c r="H111" s="959"/>
      <c r="I111" s="960"/>
      <c r="J111" s="960"/>
      <c r="K111" s="960"/>
      <c r="L111" s="961"/>
      <c r="M111" s="188"/>
      <c r="N111" s="188"/>
    </row>
    <row r="112" spans="2:14" x14ac:dyDescent="0.3">
      <c r="B112" s="959"/>
      <c r="C112" s="960"/>
      <c r="D112" s="960"/>
      <c r="E112" s="960"/>
      <c r="F112" s="960"/>
      <c r="G112" s="961"/>
      <c r="H112" s="959"/>
      <c r="I112" s="960"/>
      <c r="J112" s="960"/>
      <c r="K112" s="960"/>
      <c r="L112" s="961"/>
      <c r="M112" s="188"/>
      <c r="N112" s="188"/>
    </row>
    <row r="113" spans="2:14" x14ac:dyDescent="0.3">
      <c r="B113" s="959"/>
      <c r="C113" s="960"/>
      <c r="D113" s="960"/>
      <c r="E113" s="960"/>
      <c r="F113" s="960"/>
      <c r="G113" s="961"/>
      <c r="H113" s="959"/>
      <c r="I113" s="960"/>
      <c r="J113" s="960"/>
      <c r="K113" s="960"/>
      <c r="L113" s="961"/>
      <c r="M113" s="188"/>
      <c r="N113" s="188"/>
    </row>
    <row r="114" spans="2:14" x14ac:dyDescent="0.3">
      <c r="B114" s="959"/>
      <c r="C114" s="960"/>
      <c r="D114" s="960"/>
      <c r="E114" s="960"/>
      <c r="F114" s="960"/>
      <c r="G114" s="961"/>
      <c r="H114" s="959"/>
      <c r="I114" s="960"/>
      <c r="J114" s="960"/>
      <c r="K114" s="960"/>
      <c r="L114" s="961"/>
      <c r="M114" s="188"/>
      <c r="N114" s="188"/>
    </row>
    <row r="115" spans="2:14" x14ac:dyDescent="0.3">
      <c r="B115" s="959"/>
      <c r="C115" s="960"/>
      <c r="D115" s="960"/>
      <c r="E115" s="960"/>
      <c r="F115" s="960"/>
      <c r="G115" s="961"/>
      <c r="H115" s="959"/>
      <c r="I115" s="960"/>
      <c r="J115" s="960"/>
      <c r="K115" s="960"/>
      <c r="L115" s="961"/>
      <c r="M115" s="188"/>
      <c r="N115" s="188"/>
    </row>
    <row r="116" spans="2:14" x14ac:dyDescent="0.3">
      <c r="B116" s="959"/>
      <c r="C116" s="960"/>
      <c r="D116" s="960"/>
      <c r="E116" s="960"/>
      <c r="F116" s="960"/>
      <c r="G116" s="961"/>
      <c r="H116" s="959"/>
      <c r="I116" s="960"/>
      <c r="J116" s="960"/>
      <c r="K116" s="960"/>
      <c r="L116" s="961"/>
      <c r="M116" s="188"/>
      <c r="N116" s="188"/>
    </row>
    <row r="117" spans="2:14" x14ac:dyDescent="0.3">
      <c r="B117" s="959"/>
      <c r="C117" s="960"/>
      <c r="D117" s="960"/>
      <c r="E117" s="960"/>
      <c r="F117" s="960"/>
      <c r="G117" s="961"/>
      <c r="H117" s="959"/>
      <c r="I117" s="960"/>
      <c r="J117" s="960"/>
      <c r="K117" s="960"/>
      <c r="L117" s="961"/>
      <c r="M117" s="188"/>
      <c r="N117" s="188"/>
    </row>
    <row r="118" spans="2:14" x14ac:dyDescent="0.3">
      <c r="B118" s="959"/>
      <c r="C118" s="960"/>
      <c r="D118" s="960"/>
      <c r="E118" s="960"/>
      <c r="F118" s="960"/>
      <c r="G118" s="961"/>
      <c r="H118" s="959"/>
      <c r="I118" s="960"/>
      <c r="J118" s="960"/>
      <c r="K118" s="960"/>
      <c r="L118" s="961"/>
      <c r="M118" s="188"/>
      <c r="N118" s="188"/>
    </row>
    <row r="119" spans="2:14" ht="15" customHeight="1" x14ac:dyDescent="0.3">
      <c r="B119" s="1115" t="s">
        <v>1106</v>
      </c>
      <c r="C119" s="1116"/>
      <c r="D119" s="1116"/>
      <c r="E119" s="1116"/>
      <c r="F119" s="1116"/>
      <c r="G119" s="1117"/>
      <c r="H119" s="1115" t="s">
        <v>1107</v>
      </c>
      <c r="I119" s="1116"/>
      <c r="J119" s="1116"/>
      <c r="K119" s="1116"/>
      <c r="L119" s="1117"/>
      <c r="M119" s="188"/>
      <c r="N119" s="188"/>
    </row>
    <row r="120" spans="2:14" ht="15" thickBot="1" x14ac:dyDescent="0.35">
      <c r="B120" s="1118"/>
      <c r="C120" s="1119"/>
      <c r="D120" s="1119"/>
      <c r="E120" s="1119"/>
      <c r="F120" s="1119"/>
      <c r="G120" s="1120"/>
      <c r="H120" s="1118"/>
      <c r="I120" s="1119"/>
      <c r="J120" s="1119"/>
      <c r="K120" s="1119"/>
      <c r="L120" s="1120"/>
      <c r="M120" s="188"/>
      <c r="N120" s="188"/>
    </row>
    <row r="121" spans="2:14" x14ac:dyDescent="0.3">
      <c r="B121" s="974" t="s">
        <v>690</v>
      </c>
      <c r="C121" s="975"/>
      <c r="D121" s="975"/>
      <c r="E121" s="975"/>
      <c r="F121" s="975"/>
      <c r="G121" s="976"/>
      <c r="H121" s="974" t="s">
        <v>691</v>
      </c>
      <c r="I121" s="975"/>
      <c r="J121" s="975"/>
      <c r="K121" s="975"/>
      <c r="L121" s="976"/>
      <c r="M121" s="188"/>
      <c r="N121" s="188"/>
    </row>
    <row r="122" spans="2:14" x14ac:dyDescent="0.3">
      <c r="B122" s="959"/>
      <c r="C122" s="960"/>
      <c r="D122" s="960"/>
      <c r="E122" s="960"/>
      <c r="F122" s="960"/>
      <c r="G122" s="961"/>
      <c r="H122" s="959"/>
      <c r="I122" s="960"/>
      <c r="J122" s="960"/>
      <c r="K122" s="960"/>
      <c r="L122" s="961"/>
      <c r="M122" s="188"/>
      <c r="N122" s="188"/>
    </row>
    <row r="123" spans="2:14" x14ac:dyDescent="0.3">
      <c r="B123" s="959"/>
      <c r="C123" s="960"/>
      <c r="D123" s="960"/>
      <c r="E123" s="960"/>
      <c r="F123" s="960"/>
      <c r="G123" s="961"/>
      <c r="H123" s="959"/>
      <c r="I123" s="960"/>
      <c r="J123" s="960"/>
      <c r="K123" s="960"/>
      <c r="L123" s="961"/>
      <c r="M123" s="188"/>
      <c r="N123" s="188"/>
    </row>
    <row r="124" spans="2:14" x14ac:dyDescent="0.3">
      <c r="B124" s="959"/>
      <c r="C124" s="960"/>
      <c r="D124" s="960"/>
      <c r="E124" s="960"/>
      <c r="F124" s="960"/>
      <c r="G124" s="961"/>
      <c r="H124" s="959"/>
      <c r="I124" s="960"/>
      <c r="J124" s="960"/>
      <c r="K124" s="960"/>
      <c r="L124" s="961"/>
      <c r="M124" s="188"/>
      <c r="N124" s="188"/>
    </row>
    <row r="125" spans="2:14" x14ac:dyDescent="0.3">
      <c r="B125" s="959"/>
      <c r="C125" s="960"/>
      <c r="D125" s="960"/>
      <c r="E125" s="960"/>
      <c r="F125" s="960"/>
      <c r="G125" s="961"/>
      <c r="H125" s="959"/>
      <c r="I125" s="960"/>
      <c r="J125" s="960"/>
      <c r="K125" s="960"/>
      <c r="L125" s="961"/>
      <c r="M125" s="188"/>
      <c r="N125" s="188"/>
    </row>
    <row r="126" spans="2:14" x14ac:dyDescent="0.3">
      <c r="B126" s="959"/>
      <c r="C126" s="960"/>
      <c r="D126" s="960"/>
      <c r="E126" s="960"/>
      <c r="F126" s="960"/>
      <c r="G126" s="961"/>
      <c r="H126" s="959"/>
      <c r="I126" s="960"/>
      <c r="J126" s="960"/>
      <c r="K126" s="960"/>
      <c r="L126" s="961"/>
      <c r="M126" s="188"/>
      <c r="N126" s="188"/>
    </row>
    <row r="127" spans="2:14" x14ac:dyDescent="0.3">
      <c r="B127" s="959"/>
      <c r="C127" s="960"/>
      <c r="D127" s="960"/>
      <c r="E127" s="960"/>
      <c r="F127" s="960"/>
      <c r="G127" s="961"/>
      <c r="H127" s="959"/>
      <c r="I127" s="960"/>
      <c r="J127" s="960"/>
      <c r="K127" s="960"/>
      <c r="L127" s="961"/>
      <c r="M127" s="188"/>
      <c r="N127" s="188"/>
    </row>
    <row r="128" spans="2:14" x14ac:dyDescent="0.3">
      <c r="B128" s="959"/>
      <c r="C128" s="960"/>
      <c r="D128" s="960"/>
      <c r="E128" s="960"/>
      <c r="F128" s="960"/>
      <c r="G128" s="961"/>
      <c r="H128" s="959"/>
      <c r="I128" s="960"/>
      <c r="J128" s="960"/>
      <c r="K128" s="960"/>
      <c r="L128" s="961"/>
      <c r="M128" s="188"/>
      <c r="N128" s="188"/>
    </row>
    <row r="129" spans="2:14" x14ac:dyDescent="0.3">
      <c r="B129" s="959"/>
      <c r="C129" s="960"/>
      <c r="D129" s="960"/>
      <c r="E129" s="960"/>
      <c r="F129" s="960"/>
      <c r="G129" s="961"/>
      <c r="H129" s="959"/>
      <c r="I129" s="960"/>
      <c r="J129" s="960"/>
      <c r="K129" s="960"/>
      <c r="L129" s="961"/>
      <c r="M129" s="188"/>
      <c r="N129" s="188"/>
    </row>
    <row r="130" spans="2:14" x14ac:dyDescent="0.3">
      <c r="B130" s="959"/>
      <c r="C130" s="960"/>
      <c r="D130" s="960"/>
      <c r="E130" s="960"/>
      <c r="F130" s="960"/>
      <c r="G130" s="961"/>
      <c r="H130" s="959"/>
      <c r="I130" s="960"/>
      <c r="J130" s="960"/>
      <c r="K130" s="960"/>
      <c r="L130" s="961"/>
      <c r="M130" s="188"/>
      <c r="N130" s="188"/>
    </row>
    <row r="131" spans="2:14" x14ac:dyDescent="0.3">
      <c r="B131" s="959"/>
      <c r="C131" s="960"/>
      <c r="D131" s="960"/>
      <c r="E131" s="960"/>
      <c r="F131" s="960"/>
      <c r="G131" s="961"/>
      <c r="H131" s="959"/>
      <c r="I131" s="960"/>
      <c r="J131" s="960"/>
      <c r="K131" s="960"/>
      <c r="L131" s="961"/>
      <c r="M131" s="188"/>
      <c r="N131" s="188"/>
    </row>
    <row r="132" spans="2:14" x14ac:dyDescent="0.3">
      <c r="B132" s="959"/>
      <c r="C132" s="960"/>
      <c r="D132" s="960"/>
      <c r="E132" s="960"/>
      <c r="F132" s="960"/>
      <c r="G132" s="961"/>
      <c r="H132" s="959"/>
      <c r="I132" s="960"/>
      <c r="J132" s="960"/>
      <c r="K132" s="960"/>
      <c r="L132" s="961"/>
      <c r="M132" s="188"/>
      <c r="N132" s="188"/>
    </row>
    <row r="133" spans="2:14" x14ac:dyDescent="0.3">
      <c r="B133" s="959"/>
      <c r="C133" s="960"/>
      <c r="D133" s="960"/>
      <c r="E133" s="960"/>
      <c r="F133" s="960"/>
      <c r="G133" s="961"/>
      <c r="H133" s="959"/>
      <c r="I133" s="960"/>
      <c r="J133" s="960"/>
      <c r="K133" s="960"/>
      <c r="L133" s="961"/>
      <c r="M133" s="188"/>
      <c r="N133" s="188"/>
    </row>
    <row r="134" spans="2:14" x14ac:dyDescent="0.3">
      <c r="B134" s="959"/>
      <c r="C134" s="960"/>
      <c r="D134" s="960"/>
      <c r="E134" s="960"/>
      <c r="F134" s="960"/>
      <c r="G134" s="961"/>
      <c r="H134" s="959"/>
      <c r="I134" s="960"/>
      <c r="J134" s="960"/>
      <c r="K134" s="960"/>
      <c r="L134" s="961"/>
      <c r="M134" s="188"/>
      <c r="N134" s="188"/>
    </row>
    <row r="135" spans="2:14" ht="15" customHeight="1" x14ac:dyDescent="0.3">
      <c r="B135" s="1115" t="s">
        <v>1108</v>
      </c>
      <c r="C135" s="1116"/>
      <c r="D135" s="1116"/>
      <c r="E135" s="1116"/>
      <c r="F135" s="1116"/>
      <c r="G135" s="1117"/>
      <c r="H135" s="1115" t="s">
        <v>1109</v>
      </c>
      <c r="I135" s="1116"/>
      <c r="J135" s="1116"/>
      <c r="K135" s="1116"/>
      <c r="L135" s="1117"/>
      <c r="M135" s="188"/>
      <c r="N135" s="188"/>
    </row>
    <row r="136" spans="2:14" ht="15" thickBot="1" x14ac:dyDescent="0.35">
      <c r="B136" s="1118"/>
      <c r="C136" s="1119"/>
      <c r="D136" s="1119"/>
      <c r="E136" s="1119"/>
      <c r="F136" s="1119"/>
      <c r="G136" s="1120"/>
      <c r="H136" s="1118"/>
      <c r="I136" s="1119"/>
      <c r="J136" s="1119"/>
      <c r="K136" s="1119"/>
      <c r="L136" s="1120"/>
      <c r="M136" s="188"/>
      <c r="N136" s="188"/>
    </row>
    <row r="137" spans="2:14" x14ac:dyDescent="0.3">
      <c r="B137" s="974" t="s">
        <v>690</v>
      </c>
      <c r="C137" s="975"/>
      <c r="D137" s="975"/>
      <c r="E137" s="975"/>
      <c r="F137" s="975"/>
      <c r="G137" s="976"/>
      <c r="H137" s="974" t="s">
        <v>691</v>
      </c>
      <c r="I137" s="975"/>
      <c r="J137" s="975"/>
      <c r="K137" s="975"/>
      <c r="L137" s="976"/>
      <c r="M137" s="188"/>
      <c r="N137" s="188"/>
    </row>
    <row r="138" spans="2:14" x14ac:dyDescent="0.3">
      <c r="B138" s="959"/>
      <c r="C138" s="960"/>
      <c r="D138" s="960"/>
      <c r="E138" s="960"/>
      <c r="F138" s="960"/>
      <c r="G138" s="961"/>
      <c r="H138" s="959"/>
      <c r="I138" s="960"/>
      <c r="J138" s="960"/>
      <c r="K138" s="960"/>
      <c r="L138" s="961"/>
      <c r="M138" s="188"/>
      <c r="N138" s="188"/>
    </row>
    <row r="139" spans="2:14" x14ac:dyDescent="0.3">
      <c r="B139" s="959"/>
      <c r="C139" s="960"/>
      <c r="D139" s="960"/>
      <c r="E139" s="960"/>
      <c r="F139" s="960"/>
      <c r="G139" s="961"/>
      <c r="H139" s="959"/>
      <c r="I139" s="960"/>
      <c r="J139" s="960"/>
      <c r="K139" s="960"/>
      <c r="L139" s="961"/>
      <c r="M139" s="188"/>
      <c r="N139" s="188"/>
    </row>
    <row r="140" spans="2:14" x14ac:dyDescent="0.3">
      <c r="B140" s="959"/>
      <c r="C140" s="960"/>
      <c r="D140" s="960"/>
      <c r="E140" s="960"/>
      <c r="F140" s="960"/>
      <c r="G140" s="961"/>
      <c r="H140" s="959"/>
      <c r="I140" s="960"/>
      <c r="J140" s="960"/>
      <c r="K140" s="960"/>
      <c r="L140" s="961"/>
      <c r="M140" s="188"/>
      <c r="N140" s="188"/>
    </row>
    <row r="141" spans="2:14" x14ac:dyDescent="0.3">
      <c r="B141" s="959"/>
      <c r="C141" s="960"/>
      <c r="D141" s="960"/>
      <c r="E141" s="960"/>
      <c r="F141" s="960"/>
      <c r="G141" s="961"/>
      <c r="H141" s="959"/>
      <c r="I141" s="960"/>
      <c r="J141" s="960"/>
      <c r="K141" s="960"/>
      <c r="L141" s="961"/>
      <c r="M141" s="188"/>
      <c r="N141" s="188"/>
    </row>
    <row r="142" spans="2:14" x14ac:dyDescent="0.3">
      <c r="B142" s="959"/>
      <c r="C142" s="960"/>
      <c r="D142" s="960"/>
      <c r="E142" s="960"/>
      <c r="F142" s="960"/>
      <c r="G142" s="961"/>
      <c r="H142" s="959"/>
      <c r="I142" s="960"/>
      <c r="J142" s="960"/>
      <c r="K142" s="960"/>
      <c r="L142" s="961"/>
      <c r="M142" s="188"/>
      <c r="N142" s="188"/>
    </row>
    <row r="143" spans="2:14" x14ac:dyDescent="0.3">
      <c r="B143" s="959"/>
      <c r="C143" s="960"/>
      <c r="D143" s="960"/>
      <c r="E143" s="960"/>
      <c r="F143" s="960"/>
      <c r="G143" s="961"/>
      <c r="H143" s="959"/>
      <c r="I143" s="960"/>
      <c r="J143" s="960"/>
      <c r="K143" s="960"/>
      <c r="L143" s="961"/>
      <c r="M143" s="188"/>
      <c r="N143" s="188"/>
    </row>
    <row r="144" spans="2:14" x14ac:dyDescent="0.3">
      <c r="B144" s="959"/>
      <c r="C144" s="960"/>
      <c r="D144" s="960"/>
      <c r="E144" s="960"/>
      <c r="F144" s="960"/>
      <c r="G144" s="961"/>
      <c r="H144" s="959"/>
      <c r="I144" s="960"/>
      <c r="J144" s="960"/>
      <c r="K144" s="960"/>
      <c r="L144" s="961"/>
      <c r="M144" s="188"/>
      <c r="N144" s="188"/>
    </row>
    <row r="145" spans="2:14" x14ac:dyDescent="0.3">
      <c r="B145" s="959"/>
      <c r="C145" s="960"/>
      <c r="D145" s="960"/>
      <c r="E145" s="960"/>
      <c r="F145" s="960"/>
      <c r="G145" s="961"/>
      <c r="H145" s="959"/>
      <c r="I145" s="960"/>
      <c r="J145" s="960"/>
      <c r="K145" s="960"/>
      <c r="L145" s="961"/>
      <c r="M145" s="188"/>
      <c r="N145" s="188"/>
    </row>
    <row r="146" spans="2:14" x14ac:dyDescent="0.3">
      <c r="B146" s="959"/>
      <c r="C146" s="960"/>
      <c r="D146" s="960"/>
      <c r="E146" s="960"/>
      <c r="F146" s="960"/>
      <c r="G146" s="961"/>
      <c r="H146" s="959"/>
      <c r="I146" s="960"/>
      <c r="J146" s="960"/>
      <c r="K146" s="960"/>
      <c r="L146" s="961"/>
      <c r="M146" s="188"/>
      <c r="N146" s="188"/>
    </row>
    <row r="147" spans="2:14" x14ac:dyDescent="0.3">
      <c r="B147" s="959"/>
      <c r="C147" s="960"/>
      <c r="D147" s="960"/>
      <c r="E147" s="960"/>
      <c r="F147" s="960"/>
      <c r="G147" s="961"/>
      <c r="H147" s="959"/>
      <c r="I147" s="960"/>
      <c r="J147" s="960"/>
      <c r="K147" s="960"/>
      <c r="L147" s="961"/>
      <c r="M147" s="188"/>
      <c r="N147" s="188"/>
    </row>
    <row r="148" spans="2:14" x14ac:dyDescent="0.3">
      <c r="B148" s="959"/>
      <c r="C148" s="960"/>
      <c r="D148" s="960"/>
      <c r="E148" s="960"/>
      <c r="F148" s="960"/>
      <c r="G148" s="961"/>
      <c r="H148" s="959"/>
      <c r="I148" s="960"/>
      <c r="J148" s="960"/>
      <c r="K148" s="960"/>
      <c r="L148" s="961"/>
      <c r="M148" s="188"/>
      <c r="N148" s="188"/>
    </row>
    <row r="149" spans="2:14" x14ac:dyDescent="0.3">
      <c r="B149" s="959"/>
      <c r="C149" s="960"/>
      <c r="D149" s="960"/>
      <c r="E149" s="960"/>
      <c r="F149" s="960"/>
      <c r="G149" s="961"/>
      <c r="H149" s="959"/>
      <c r="I149" s="960"/>
      <c r="J149" s="960"/>
      <c r="K149" s="960"/>
      <c r="L149" s="961"/>
      <c r="M149" s="188"/>
      <c r="N149" s="188"/>
    </row>
    <row r="150" spans="2:14" x14ac:dyDescent="0.3">
      <c r="B150" s="959"/>
      <c r="C150" s="960"/>
      <c r="D150" s="960"/>
      <c r="E150" s="960"/>
      <c r="F150" s="960"/>
      <c r="G150" s="961"/>
      <c r="H150" s="959"/>
      <c r="I150" s="960"/>
      <c r="J150" s="960"/>
      <c r="K150" s="960"/>
      <c r="L150" s="961"/>
      <c r="M150" s="188"/>
      <c r="N150" s="188"/>
    </row>
    <row r="151" spans="2:14" ht="15" customHeight="1" x14ac:dyDescent="0.3">
      <c r="B151" s="1115" t="s">
        <v>1110</v>
      </c>
      <c r="C151" s="1116"/>
      <c r="D151" s="1116"/>
      <c r="E151" s="1116"/>
      <c r="F151" s="1116"/>
      <c r="G151" s="1117"/>
      <c r="H151" s="1115" t="s">
        <v>1111</v>
      </c>
      <c r="I151" s="1116"/>
      <c r="J151" s="1116"/>
      <c r="K151" s="1116"/>
      <c r="L151" s="1117"/>
      <c r="M151" s="188"/>
      <c r="N151" s="188"/>
    </row>
    <row r="152" spans="2:14" ht="15" thickBot="1" x14ac:dyDescent="0.35">
      <c r="B152" s="1118"/>
      <c r="C152" s="1119"/>
      <c r="D152" s="1119"/>
      <c r="E152" s="1119"/>
      <c r="F152" s="1119"/>
      <c r="G152" s="1120"/>
      <c r="H152" s="1118"/>
      <c r="I152" s="1119"/>
      <c r="J152" s="1119"/>
      <c r="K152" s="1119"/>
      <c r="L152" s="1120"/>
      <c r="M152" s="188"/>
      <c r="N152" s="188"/>
    </row>
    <row r="153" spans="2:14" x14ac:dyDescent="0.3">
      <c r="B153" s="974" t="s">
        <v>690</v>
      </c>
      <c r="C153" s="975"/>
      <c r="D153" s="975"/>
      <c r="E153" s="975"/>
      <c r="F153" s="975"/>
      <c r="G153" s="976"/>
      <c r="H153" s="974" t="s">
        <v>691</v>
      </c>
      <c r="I153" s="975"/>
      <c r="J153" s="975"/>
      <c r="K153" s="975"/>
      <c r="L153" s="976"/>
      <c r="M153" s="188"/>
      <c r="N153" s="188"/>
    </row>
    <row r="154" spans="2:14" x14ac:dyDescent="0.3">
      <c r="B154" s="959"/>
      <c r="C154" s="960"/>
      <c r="D154" s="960"/>
      <c r="E154" s="960"/>
      <c r="F154" s="960"/>
      <c r="G154" s="961"/>
      <c r="H154" s="959"/>
      <c r="I154" s="960"/>
      <c r="J154" s="960"/>
      <c r="K154" s="960"/>
      <c r="L154" s="961"/>
      <c r="M154" s="188"/>
      <c r="N154" s="188"/>
    </row>
    <row r="155" spans="2:14" x14ac:dyDescent="0.3">
      <c r="B155" s="959"/>
      <c r="C155" s="960"/>
      <c r="D155" s="960"/>
      <c r="E155" s="960"/>
      <c r="F155" s="960"/>
      <c r="G155" s="961"/>
      <c r="H155" s="959"/>
      <c r="I155" s="960"/>
      <c r="J155" s="960"/>
      <c r="K155" s="960"/>
      <c r="L155" s="961"/>
      <c r="M155" s="188"/>
      <c r="N155" s="188"/>
    </row>
    <row r="156" spans="2:14" x14ac:dyDescent="0.3">
      <c r="B156" s="959"/>
      <c r="C156" s="960"/>
      <c r="D156" s="960"/>
      <c r="E156" s="960"/>
      <c r="F156" s="960"/>
      <c r="G156" s="961"/>
      <c r="H156" s="959"/>
      <c r="I156" s="960"/>
      <c r="J156" s="960"/>
      <c r="K156" s="960"/>
      <c r="L156" s="961"/>
      <c r="M156" s="188"/>
      <c r="N156" s="188"/>
    </row>
    <row r="157" spans="2:14" x14ac:dyDescent="0.3">
      <c r="B157" s="959"/>
      <c r="C157" s="960"/>
      <c r="D157" s="960"/>
      <c r="E157" s="960"/>
      <c r="F157" s="960"/>
      <c r="G157" s="961"/>
      <c r="H157" s="959"/>
      <c r="I157" s="960"/>
      <c r="J157" s="960"/>
      <c r="K157" s="960"/>
      <c r="L157" s="961"/>
      <c r="M157" s="188"/>
      <c r="N157" s="188"/>
    </row>
    <row r="158" spans="2:14" x14ac:dyDescent="0.3">
      <c r="B158" s="959"/>
      <c r="C158" s="960"/>
      <c r="D158" s="960"/>
      <c r="E158" s="960"/>
      <c r="F158" s="960"/>
      <c r="G158" s="961"/>
      <c r="H158" s="959"/>
      <c r="I158" s="960"/>
      <c r="J158" s="960"/>
      <c r="K158" s="960"/>
      <c r="L158" s="961"/>
      <c r="M158" s="188"/>
      <c r="N158" s="188"/>
    </row>
    <row r="159" spans="2:14" x14ac:dyDescent="0.3">
      <c r="B159" s="959"/>
      <c r="C159" s="960"/>
      <c r="D159" s="960"/>
      <c r="E159" s="960"/>
      <c r="F159" s="960"/>
      <c r="G159" s="961"/>
      <c r="H159" s="959"/>
      <c r="I159" s="960"/>
      <c r="J159" s="960"/>
      <c r="K159" s="960"/>
      <c r="L159" s="961"/>
      <c r="M159" s="188"/>
      <c r="N159" s="188"/>
    </row>
    <row r="160" spans="2:14" x14ac:dyDescent="0.3">
      <c r="B160" s="959"/>
      <c r="C160" s="960"/>
      <c r="D160" s="960"/>
      <c r="E160" s="960"/>
      <c r="F160" s="960"/>
      <c r="G160" s="961"/>
      <c r="H160" s="959"/>
      <c r="I160" s="960"/>
      <c r="J160" s="960"/>
      <c r="K160" s="960"/>
      <c r="L160" s="961"/>
      <c r="M160" s="188"/>
      <c r="N160" s="188"/>
    </row>
    <row r="161" spans="2:14" x14ac:dyDescent="0.3">
      <c r="B161" s="959"/>
      <c r="C161" s="960"/>
      <c r="D161" s="960"/>
      <c r="E161" s="960"/>
      <c r="F161" s="960"/>
      <c r="G161" s="961"/>
      <c r="H161" s="959"/>
      <c r="I161" s="960"/>
      <c r="J161" s="960"/>
      <c r="K161" s="960"/>
      <c r="L161" s="961"/>
      <c r="M161" s="188"/>
      <c r="N161" s="188"/>
    </row>
    <row r="162" spans="2:14" x14ac:dyDescent="0.3">
      <c r="B162" s="959"/>
      <c r="C162" s="960"/>
      <c r="D162" s="960"/>
      <c r="E162" s="960"/>
      <c r="F162" s="960"/>
      <c r="G162" s="961"/>
      <c r="H162" s="959"/>
      <c r="I162" s="960"/>
      <c r="J162" s="960"/>
      <c r="K162" s="960"/>
      <c r="L162" s="961"/>
      <c r="M162" s="188"/>
      <c r="N162" s="188"/>
    </row>
    <row r="163" spans="2:14" x14ac:dyDescent="0.3">
      <c r="B163" s="959"/>
      <c r="C163" s="960"/>
      <c r="D163" s="960"/>
      <c r="E163" s="960"/>
      <c r="F163" s="960"/>
      <c r="G163" s="961"/>
      <c r="H163" s="959"/>
      <c r="I163" s="960"/>
      <c r="J163" s="960"/>
      <c r="K163" s="960"/>
      <c r="L163" s="961"/>
      <c r="M163" s="188"/>
      <c r="N163" s="188"/>
    </row>
    <row r="164" spans="2:14" x14ac:dyDescent="0.3">
      <c r="B164" s="959"/>
      <c r="C164" s="960"/>
      <c r="D164" s="960"/>
      <c r="E164" s="960"/>
      <c r="F164" s="960"/>
      <c r="G164" s="961"/>
      <c r="H164" s="959"/>
      <c r="I164" s="960"/>
      <c r="J164" s="960"/>
      <c r="K164" s="960"/>
      <c r="L164" s="961"/>
      <c r="M164" s="188"/>
      <c r="N164" s="188"/>
    </row>
    <row r="165" spans="2:14" x14ac:dyDescent="0.3">
      <c r="B165" s="959"/>
      <c r="C165" s="960"/>
      <c r="D165" s="960"/>
      <c r="E165" s="960"/>
      <c r="F165" s="960"/>
      <c r="G165" s="961"/>
      <c r="H165" s="959"/>
      <c r="I165" s="960"/>
      <c r="J165" s="960"/>
      <c r="K165" s="960"/>
      <c r="L165" s="961"/>
      <c r="M165" s="188"/>
      <c r="N165" s="188"/>
    </row>
    <row r="166" spans="2:14" x14ac:dyDescent="0.3">
      <c r="B166" s="959"/>
      <c r="C166" s="960"/>
      <c r="D166" s="960"/>
      <c r="E166" s="960"/>
      <c r="F166" s="960"/>
      <c r="G166" s="961"/>
      <c r="H166" s="959"/>
      <c r="I166" s="960"/>
      <c r="J166" s="960"/>
      <c r="K166" s="960"/>
      <c r="L166" s="961"/>
      <c r="M166" s="188"/>
      <c r="N166" s="188"/>
    </row>
    <row r="167" spans="2:14" ht="15" customHeight="1" x14ac:dyDescent="0.3">
      <c r="B167" s="1115"/>
      <c r="C167" s="1116"/>
      <c r="D167" s="1116"/>
      <c r="E167" s="1116"/>
      <c r="F167" s="1116"/>
      <c r="G167" s="1117"/>
      <c r="H167" s="1115"/>
      <c r="I167" s="1116"/>
      <c r="J167" s="1116"/>
      <c r="K167" s="1116"/>
      <c r="L167" s="1117"/>
      <c r="M167" s="188"/>
      <c r="N167" s="188"/>
    </row>
    <row r="168" spans="2:14" ht="15" thickBot="1" x14ac:dyDescent="0.35">
      <c r="B168" s="1118"/>
      <c r="C168" s="1119"/>
      <c r="D168" s="1119"/>
      <c r="E168" s="1119"/>
      <c r="F168" s="1119"/>
      <c r="G168" s="1120"/>
      <c r="H168" s="1118"/>
      <c r="I168" s="1119"/>
      <c r="J168" s="1119"/>
      <c r="K168" s="1119"/>
      <c r="L168" s="1120"/>
      <c r="M168" s="188"/>
      <c r="N168" s="188"/>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070598-F270-44FC-99AB-801CF9DFB6F4}">
  <sheetPr>
    <tabColor rgb="FFFF0000"/>
  </sheetPr>
  <dimension ref="B1:M188"/>
  <sheetViews>
    <sheetView view="pageBreakPreview" zoomScale="70" zoomScaleNormal="100" zoomScaleSheetLayoutView="70" zoomScalePageLayoutView="110" workbookViewId="0">
      <selection activeCell="S28" sqref="S28"/>
    </sheetView>
  </sheetViews>
  <sheetFormatPr baseColWidth="10" defaultColWidth="11.44140625" defaultRowHeight="14.4" x14ac:dyDescent="0.3"/>
  <cols>
    <col min="1" max="1" width="3.5546875" style="165" customWidth="1"/>
    <col min="2" max="2" width="4.6640625" style="165" customWidth="1"/>
    <col min="3" max="3" width="8.33203125" style="165" customWidth="1"/>
    <col min="4" max="4" width="8" style="165" customWidth="1"/>
    <col min="5" max="5" width="11.44140625" style="165"/>
    <col min="6" max="6" width="11.88671875" style="165" customWidth="1"/>
    <col min="7" max="7" width="16.33203125" style="165" customWidth="1"/>
    <col min="8" max="8" width="8.5546875" style="165" customWidth="1"/>
    <col min="9" max="9" width="22.44140625" style="165" customWidth="1"/>
    <col min="10" max="10" width="11.6640625" style="165" customWidth="1"/>
    <col min="11" max="11" width="13.44140625" style="165" customWidth="1"/>
    <col min="12" max="12" width="9.44140625" style="165" customWidth="1"/>
    <col min="13" max="13" width="11.44140625" style="165" hidden="1" customWidth="1"/>
    <col min="14" max="16384" width="11.44140625" style="165"/>
  </cols>
  <sheetData>
    <row r="1" spans="2:12" ht="27.75" customHeight="1" x14ac:dyDescent="0.3">
      <c r="B1" s="1121" t="s">
        <v>390</v>
      </c>
      <c r="C1" s="944"/>
      <c r="D1" s="944"/>
      <c r="E1" s="944"/>
      <c r="F1" s="944"/>
      <c r="G1" s="944"/>
      <c r="H1" s="944"/>
      <c r="I1" s="944"/>
      <c r="J1" s="944"/>
      <c r="K1" s="944"/>
      <c r="L1" s="1122"/>
    </row>
    <row r="2" spans="2:12" ht="11.25" customHeight="1" x14ac:dyDescent="0.3">
      <c r="B2" s="1123"/>
      <c r="C2" s="945"/>
      <c r="D2" s="945"/>
      <c r="E2" s="945"/>
      <c r="F2" s="945"/>
      <c r="G2" s="945"/>
      <c r="H2" s="945"/>
      <c r="I2" s="945"/>
      <c r="J2" s="945"/>
      <c r="K2" s="945"/>
      <c r="L2" s="1124"/>
    </row>
    <row r="3" spans="2:12" ht="24.9" customHeight="1" x14ac:dyDescent="0.3">
      <c r="B3" s="1125" t="s">
        <v>457</v>
      </c>
      <c r="C3" s="1126"/>
      <c r="D3" s="1126"/>
      <c r="E3" s="1127"/>
      <c r="F3" s="228">
        <v>43908</v>
      </c>
      <c r="G3" s="1125" t="s">
        <v>458</v>
      </c>
      <c r="H3" s="1126"/>
      <c r="I3" s="1127"/>
      <c r="J3" s="1128">
        <v>43914</v>
      </c>
      <c r="K3" s="1126"/>
      <c r="L3" s="1127"/>
    </row>
    <row r="4" spans="2:12" ht="24.9" customHeight="1" x14ac:dyDescent="0.3">
      <c r="B4" s="1129" t="s">
        <v>387</v>
      </c>
      <c r="C4" s="1130"/>
      <c r="D4" s="1130"/>
      <c r="E4" s="1130"/>
      <c r="F4" s="1130"/>
      <c r="G4" s="1131"/>
      <c r="H4" s="1132" t="s">
        <v>932</v>
      </c>
      <c r="I4" s="1133"/>
      <c r="J4" s="227" t="s">
        <v>2</v>
      </c>
      <c r="K4" s="957" t="s">
        <v>0</v>
      </c>
      <c r="L4" s="991"/>
    </row>
    <row r="5" spans="2:12" ht="24.9" customHeight="1" x14ac:dyDescent="0.3">
      <c r="B5" s="229"/>
      <c r="C5" s="230"/>
      <c r="D5" s="230"/>
      <c r="E5" s="230"/>
      <c r="F5" s="230"/>
      <c r="G5" s="231"/>
      <c r="H5" s="1134" t="s">
        <v>933</v>
      </c>
      <c r="I5" s="1135"/>
      <c r="J5" s="227">
        <v>2</v>
      </c>
      <c r="K5" s="957" t="s">
        <v>460</v>
      </c>
      <c r="L5" s="991"/>
    </row>
    <row r="6" spans="2:12" ht="24.9" customHeight="1" x14ac:dyDescent="0.3">
      <c r="B6" s="1130" t="s">
        <v>934</v>
      </c>
      <c r="C6" s="1130"/>
      <c r="D6" s="1130"/>
      <c r="E6" s="1130"/>
      <c r="F6" s="1130"/>
      <c r="G6" s="1130"/>
      <c r="H6" s="1130"/>
      <c r="I6" s="1130"/>
      <c r="J6" s="1130"/>
      <c r="K6" s="1130"/>
      <c r="L6" s="1136"/>
    </row>
    <row r="7" spans="2:12" ht="15.75" customHeight="1" x14ac:dyDescent="0.3">
      <c r="B7" s="959" t="s">
        <v>688</v>
      </c>
      <c r="C7" s="960"/>
      <c r="D7" s="960"/>
      <c r="E7" s="960"/>
      <c r="F7" s="960"/>
      <c r="G7" s="961"/>
      <c r="H7" s="959" t="s">
        <v>689</v>
      </c>
      <c r="I7" s="960"/>
      <c r="J7" s="960"/>
      <c r="K7" s="960"/>
      <c r="L7" s="961"/>
    </row>
    <row r="8" spans="2:12" x14ac:dyDescent="0.3">
      <c r="B8" s="959"/>
      <c r="C8" s="960"/>
      <c r="D8" s="960"/>
      <c r="E8" s="960"/>
      <c r="F8" s="960"/>
      <c r="G8" s="961"/>
      <c r="H8" s="959"/>
      <c r="I8" s="960"/>
      <c r="J8" s="960"/>
      <c r="K8" s="960"/>
      <c r="L8" s="961"/>
    </row>
    <row r="9" spans="2:12" x14ac:dyDescent="0.3">
      <c r="B9" s="959"/>
      <c r="C9" s="960"/>
      <c r="D9" s="960"/>
      <c r="E9" s="960"/>
      <c r="F9" s="960"/>
      <c r="G9" s="961"/>
      <c r="H9" s="959"/>
      <c r="I9" s="960"/>
      <c r="J9" s="960"/>
      <c r="K9" s="960"/>
      <c r="L9" s="961"/>
    </row>
    <row r="10" spans="2:12" x14ac:dyDescent="0.3">
      <c r="B10" s="959"/>
      <c r="C10" s="960"/>
      <c r="D10" s="960"/>
      <c r="E10" s="960"/>
      <c r="F10" s="960"/>
      <c r="G10" s="961"/>
      <c r="H10" s="959"/>
      <c r="I10" s="960"/>
      <c r="J10" s="960"/>
      <c r="K10" s="960"/>
      <c r="L10" s="961"/>
    </row>
    <row r="11" spans="2:12" x14ac:dyDescent="0.3">
      <c r="B11" s="959"/>
      <c r="C11" s="960"/>
      <c r="D11" s="960"/>
      <c r="E11" s="960"/>
      <c r="F11" s="960"/>
      <c r="G11" s="961"/>
      <c r="H11" s="959"/>
      <c r="I11" s="960"/>
      <c r="J11" s="960"/>
      <c r="K11" s="960"/>
      <c r="L11" s="961"/>
    </row>
    <row r="12" spans="2:12" x14ac:dyDescent="0.3">
      <c r="B12" s="959"/>
      <c r="C12" s="960"/>
      <c r="D12" s="960"/>
      <c r="E12" s="960"/>
      <c r="F12" s="960"/>
      <c r="G12" s="961"/>
      <c r="H12" s="959"/>
      <c r="I12" s="960"/>
      <c r="J12" s="960"/>
      <c r="K12" s="960"/>
      <c r="L12" s="961"/>
    </row>
    <row r="13" spans="2:12" x14ac:dyDescent="0.3">
      <c r="B13" s="959"/>
      <c r="C13" s="960"/>
      <c r="D13" s="960"/>
      <c r="E13" s="960"/>
      <c r="F13" s="960"/>
      <c r="G13" s="961"/>
      <c r="H13" s="959"/>
      <c r="I13" s="960"/>
      <c r="J13" s="960"/>
      <c r="K13" s="960"/>
      <c r="L13" s="961"/>
    </row>
    <row r="14" spans="2:12" x14ac:dyDescent="0.3">
      <c r="B14" s="959"/>
      <c r="C14" s="960"/>
      <c r="D14" s="960"/>
      <c r="E14" s="960"/>
      <c r="F14" s="960"/>
      <c r="G14" s="961"/>
      <c r="H14" s="959"/>
      <c r="I14" s="960"/>
      <c r="J14" s="960"/>
      <c r="K14" s="960"/>
      <c r="L14" s="961"/>
    </row>
    <row r="15" spans="2:12" x14ac:dyDescent="0.3">
      <c r="B15" s="959"/>
      <c r="C15" s="960"/>
      <c r="D15" s="960"/>
      <c r="E15" s="960"/>
      <c r="F15" s="960"/>
      <c r="G15" s="961"/>
      <c r="H15" s="959"/>
      <c r="I15" s="960"/>
      <c r="J15" s="960"/>
      <c r="K15" s="960"/>
      <c r="L15" s="961"/>
    </row>
    <row r="16" spans="2:12" x14ac:dyDescent="0.3">
      <c r="B16" s="959"/>
      <c r="C16" s="960"/>
      <c r="D16" s="960"/>
      <c r="E16" s="960"/>
      <c r="F16" s="960"/>
      <c r="G16" s="961"/>
      <c r="H16" s="959"/>
      <c r="I16" s="960"/>
      <c r="J16" s="960"/>
      <c r="K16" s="960"/>
      <c r="L16" s="961"/>
    </row>
    <row r="17" spans="2:12" x14ac:dyDescent="0.3">
      <c r="B17" s="959"/>
      <c r="C17" s="960"/>
      <c r="D17" s="960"/>
      <c r="E17" s="960"/>
      <c r="F17" s="960"/>
      <c r="G17" s="961"/>
      <c r="H17" s="959"/>
      <c r="I17" s="960"/>
      <c r="J17" s="960"/>
      <c r="K17" s="960"/>
      <c r="L17" s="961"/>
    </row>
    <row r="18" spans="2:12" x14ac:dyDescent="0.3">
      <c r="B18" s="959"/>
      <c r="C18" s="960"/>
      <c r="D18" s="960"/>
      <c r="E18" s="960"/>
      <c r="F18" s="960"/>
      <c r="G18" s="961"/>
      <c r="H18" s="959"/>
      <c r="I18" s="960"/>
      <c r="J18" s="960"/>
      <c r="K18" s="960"/>
      <c r="L18" s="961"/>
    </row>
    <row r="19" spans="2:12" x14ac:dyDescent="0.3">
      <c r="B19" s="959"/>
      <c r="C19" s="960"/>
      <c r="D19" s="960"/>
      <c r="E19" s="960"/>
      <c r="F19" s="960"/>
      <c r="G19" s="961"/>
      <c r="H19" s="959"/>
      <c r="I19" s="960"/>
      <c r="J19" s="960"/>
      <c r="K19" s="960"/>
      <c r="L19" s="961"/>
    </row>
    <row r="20" spans="2:12" x14ac:dyDescent="0.3">
      <c r="B20" s="959"/>
      <c r="C20" s="960"/>
      <c r="D20" s="960"/>
      <c r="E20" s="960"/>
      <c r="F20" s="960"/>
      <c r="G20" s="961"/>
      <c r="H20" s="959"/>
      <c r="I20" s="960"/>
      <c r="J20" s="960"/>
      <c r="K20" s="960"/>
      <c r="L20" s="961"/>
    </row>
    <row r="21" spans="2:12" x14ac:dyDescent="0.3">
      <c r="B21" s="962">
        <v>1</v>
      </c>
      <c r="C21" s="963"/>
      <c r="D21" s="963"/>
      <c r="E21" s="963"/>
      <c r="F21" s="963"/>
      <c r="G21" s="964"/>
      <c r="H21" s="968">
        <v>2</v>
      </c>
      <c r="I21" s="969"/>
      <c r="J21" s="969"/>
      <c r="K21" s="969"/>
      <c r="L21" s="970"/>
    </row>
    <row r="22" spans="2:12" ht="18" customHeight="1" thickBot="1" x14ac:dyDescent="0.35">
      <c r="B22" s="965"/>
      <c r="C22" s="966"/>
      <c r="D22" s="966"/>
      <c r="E22" s="966"/>
      <c r="F22" s="966"/>
      <c r="G22" s="967"/>
      <c r="H22" s="971"/>
      <c r="I22" s="972"/>
      <c r="J22" s="972"/>
      <c r="K22" s="972"/>
      <c r="L22" s="973"/>
    </row>
    <row r="23" spans="2:12" ht="34.5" customHeight="1" thickBot="1" x14ac:dyDescent="0.35">
      <c r="B23" s="1137" t="s">
        <v>935</v>
      </c>
      <c r="C23" s="1138"/>
      <c r="D23" s="1138"/>
      <c r="E23" s="1138"/>
      <c r="F23" s="1138"/>
      <c r="G23" s="1138"/>
      <c r="H23" s="1138"/>
      <c r="I23" s="1138"/>
      <c r="J23" s="1138"/>
      <c r="K23" s="1138"/>
      <c r="L23" s="1139"/>
    </row>
    <row r="24" spans="2:12" ht="15.75" customHeight="1" x14ac:dyDescent="0.3">
      <c r="B24" s="974" t="s">
        <v>688</v>
      </c>
      <c r="C24" s="975"/>
      <c r="D24" s="975"/>
      <c r="E24" s="975"/>
      <c r="F24" s="975"/>
      <c r="G24" s="976"/>
      <c r="H24" s="974" t="s">
        <v>689</v>
      </c>
      <c r="I24" s="975"/>
      <c r="J24" s="975"/>
      <c r="K24" s="975"/>
      <c r="L24" s="976"/>
    </row>
    <row r="25" spans="2:12" x14ac:dyDescent="0.3">
      <c r="B25" s="959"/>
      <c r="C25" s="960"/>
      <c r="D25" s="960"/>
      <c r="E25" s="960"/>
      <c r="F25" s="960"/>
      <c r="G25" s="961"/>
      <c r="H25" s="959"/>
      <c r="I25" s="960"/>
      <c r="J25" s="960"/>
      <c r="K25" s="960"/>
      <c r="L25" s="961"/>
    </row>
    <row r="26" spans="2:12" x14ac:dyDescent="0.3">
      <c r="B26" s="959"/>
      <c r="C26" s="960"/>
      <c r="D26" s="960"/>
      <c r="E26" s="960"/>
      <c r="F26" s="960"/>
      <c r="G26" s="961"/>
      <c r="H26" s="959"/>
      <c r="I26" s="960"/>
      <c r="J26" s="960"/>
      <c r="K26" s="960"/>
      <c r="L26" s="961"/>
    </row>
    <row r="27" spans="2:12" x14ac:dyDescent="0.3">
      <c r="B27" s="959"/>
      <c r="C27" s="960"/>
      <c r="D27" s="960"/>
      <c r="E27" s="960"/>
      <c r="F27" s="960"/>
      <c r="G27" s="961"/>
      <c r="H27" s="959"/>
      <c r="I27" s="960"/>
      <c r="J27" s="960"/>
      <c r="K27" s="960"/>
      <c r="L27" s="961"/>
    </row>
    <row r="28" spans="2:12" x14ac:dyDescent="0.3">
      <c r="B28" s="959"/>
      <c r="C28" s="960"/>
      <c r="D28" s="960"/>
      <c r="E28" s="960"/>
      <c r="F28" s="960"/>
      <c r="G28" s="961"/>
      <c r="H28" s="959"/>
      <c r="I28" s="960"/>
      <c r="J28" s="960"/>
      <c r="K28" s="960"/>
      <c r="L28" s="961"/>
    </row>
    <row r="29" spans="2:12" x14ac:dyDescent="0.3">
      <c r="B29" s="959"/>
      <c r="C29" s="960"/>
      <c r="D29" s="960"/>
      <c r="E29" s="960"/>
      <c r="F29" s="960"/>
      <c r="G29" s="961"/>
      <c r="H29" s="959"/>
      <c r="I29" s="960"/>
      <c r="J29" s="960"/>
      <c r="K29" s="960"/>
      <c r="L29" s="961"/>
    </row>
    <row r="30" spans="2:12" x14ac:dyDescent="0.3">
      <c r="B30" s="959"/>
      <c r="C30" s="960"/>
      <c r="D30" s="960"/>
      <c r="E30" s="960"/>
      <c r="F30" s="960"/>
      <c r="G30" s="961"/>
      <c r="H30" s="959"/>
      <c r="I30" s="960"/>
      <c r="J30" s="960"/>
      <c r="K30" s="960"/>
      <c r="L30" s="961"/>
    </row>
    <row r="31" spans="2:12" x14ac:dyDescent="0.3">
      <c r="B31" s="959"/>
      <c r="C31" s="960"/>
      <c r="D31" s="960"/>
      <c r="E31" s="960"/>
      <c r="F31" s="960"/>
      <c r="G31" s="961"/>
      <c r="H31" s="959"/>
      <c r="I31" s="960"/>
      <c r="J31" s="960"/>
      <c r="K31" s="960"/>
      <c r="L31" s="961"/>
    </row>
    <row r="32" spans="2:12" x14ac:dyDescent="0.3">
      <c r="B32" s="959"/>
      <c r="C32" s="960"/>
      <c r="D32" s="960"/>
      <c r="E32" s="960"/>
      <c r="F32" s="960"/>
      <c r="G32" s="961"/>
      <c r="H32" s="959"/>
      <c r="I32" s="960"/>
      <c r="J32" s="960"/>
      <c r="K32" s="960"/>
      <c r="L32" s="961"/>
    </row>
    <row r="33" spans="2:12" x14ac:dyDescent="0.3">
      <c r="B33" s="959"/>
      <c r="C33" s="960"/>
      <c r="D33" s="960"/>
      <c r="E33" s="960"/>
      <c r="F33" s="960"/>
      <c r="G33" s="961"/>
      <c r="H33" s="959"/>
      <c r="I33" s="960"/>
      <c r="J33" s="960"/>
      <c r="K33" s="960"/>
      <c r="L33" s="961"/>
    </row>
    <row r="34" spans="2:12" x14ac:dyDescent="0.3">
      <c r="B34" s="959"/>
      <c r="C34" s="960"/>
      <c r="D34" s="960"/>
      <c r="E34" s="960"/>
      <c r="F34" s="960"/>
      <c r="G34" s="961"/>
      <c r="H34" s="959"/>
      <c r="I34" s="960"/>
      <c r="J34" s="960"/>
      <c r="K34" s="960"/>
      <c r="L34" s="961"/>
    </row>
    <row r="35" spans="2:12" x14ac:dyDescent="0.3">
      <c r="B35" s="959"/>
      <c r="C35" s="960"/>
      <c r="D35" s="960"/>
      <c r="E35" s="960"/>
      <c r="F35" s="960"/>
      <c r="G35" s="961"/>
      <c r="H35" s="959"/>
      <c r="I35" s="960"/>
      <c r="J35" s="960"/>
      <c r="K35" s="960"/>
      <c r="L35" s="961"/>
    </row>
    <row r="36" spans="2:12" x14ac:dyDescent="0.3">
      <c r="B36" s="959"/>
      <c r="C36" s="960"/>
      <c r="D36" s="960"/>
      <c r="E36" s="960"/>
      <c r="F36" s="960"/>
      <c r="G36" s="961"/>
      <c r="H36" s="959"/>
      <c r="I36" s="960"/>
      <c r="J36" s="960"/>
      <c r="K36" s="960"/>
      <c r="L36" s="961"/>
    </row>
    <row r="37" spans="2:12" x14ac:dyDescent="0.3">
      <c r="B37" s="959"/>
      <c r="C37" s="960"/>
      <c r="D37" s="960"/>
      <c r="E37" s="960"/>
      <c r="F37" s="960"/>
      <c r="G37" s="961"/>
      <c r="H37" s="959"/>
      <c r="I37" s="960"/>
      <c r="J37" s="960"/>
      <c r="K37" s="960"/>
      <c r="L37" s="961"/>
    </row>
    <row r="38" spans="2:12" x14ac:dyDescent="0.3">
      <c r="B38" s="962">
        <v>3</v>
      </c>
      <c r="C38" s="963"/>
      <c r="D38" s="963"/>
      <c r="E38" s="963"/>
      <c r="F38" s="963"/>
      <c r="G38" s="964"/>
      <c r="H38" s="968">
        <v>4</v>
      </c>
      <c r="I38" s="969"/>
      <c r="J38" s="969"/>
      <c r="K38" s="969"/>
      <c r="L38" s="970"/>
    </row>
    <row r="39" spans="2:12" ht="18" customHeight="1" thickBot="1" x14ac:dyDescent="0.35">
      <c r="B39" s="965"/>
      <c r="C39" s="966"/>
      <c r="D39" s="966"/>
      <c r="E39" s="966"/>
      <c r="F39" s="966"/>
      <c r="G39" s="967"/>
      <c r="H39" s="971"/>
      <c r="I39" s="972"/>
      <c r="J39" s="972"/>
      <c r="K39" s="972"/>
      <c r="L39" s="973"/>
    </row>
    <row r="40" spans="2:12" x14ac:dyDescent="0.3">
      <c r="B40" s="974" t="s">
        <v>690</v>
      </c>
      <c r="C40" s="975"/>
      <c r="D40" s="975"/>
      <c r="E40" s="975"/>
      <c r="F40" s="975"/>
      <c r="G40" s="976"/>
      <c r="H40" s="974" t="s">
        <v>691</v>
      </c>
      <c r="I40" s="975"/>
      <c r="J40" s="975"/>
      <c r="K40" s="975"/>
      <c r="L40" s="976"/>
    </row>
    <row r="41" spans="2:12" x14ac:dyDescent="0.3">
      <c r="B41" s="959"/>
      <c r="C41" s="960"/>
      <c r="D41" s="960"/>
      <c r="E41" s="960"/>
      <c r="F41" s="960"/>
      <c r="G41" s="961"/>
      <c r="H41" s="959"/>
      <c r="I41" s="960"/>
      <c r="J41" s="960"/>
      <c r="K41" s="960"/>
      <c r="L41" s="961"/>
    </row>
    <row r="42" spans="2:12" x14ac:dyDescent="0.3">
      <c r="B42" s="959"/>
      <c r="C42" s="960"/>
      <c r="D42" s="960"/>
      <c r="E42" s="960"/>
      <c r="F42" s="960"/>
      <c r="G42" s="961"/>
      <c r="H42" s="959"/>
      <c r="I42" s="960"/>
      <c r="J42" s="960"/>
      <c r="K42" s="960"/>
      <c r="L42" s="961"/>
    </row>
    <row r="43" spans="2:12" x14ac:dyDescent="0.3">
      <c r="B43" s="959"/>
      <c r="C43" s="960"/>
      <c r="D43" s="960"/>
      <c r="E43" s="960"/>
      <c r="F43" s="960"/>
      <c r="G43" s="961"/>
      <c r="H43" s="959"/>
      <c r="I43" s="960"/>
      <c r="J43" s="960"/>
      <c r="K43" s="960"/>
      <c r="L43" s="961"/>
    </row>
    <row r="44" spans="2:12" x14ac:dyDescent="0.3">
      <c r="B44" s="959"/>
      <c r="C44" s="960"/>
      <c r="D44" s="960"/>
      <c r="E44" s="960"/>
      <c r="F44" s="960"/>
      <c r="G44" s="961"/>
      <c r="H44" s="959"/>
      <c r="I44" s="960"/>
      <c r="J44" s="960"/>
      <c r="K44" s="960"/>
      <c r="L44" s="961"/>
    </row>
    <row r="45" spans="2:12" x14ac:dyDescent="0.3">
      <c r="B45" s="959"/>
      <c r="C45" s="960"/>
      <c r="D45" s="960"/>
      <c r="E45" s="960"/>
      <c r="F45" s="960"/>
      <c r="G45" s="961"/>
      <c r="H45" s="959"/>
      <c r="I45" s="960"/>
      <c r="J45" s="960"/>
      <c r="K45" s="960"/>
      <c r="L45" s="961"/>
    </row>
    <row r="46" spans="2:12" x14ac:dyDescent="0.3">
      <c r="B46" s="959"/>
      <c r="C46" s="960"/>
      <c r="D46" s="960"/>
      <c r="E46" s="960"/>
      <c r="F46" s="960"/>
      <c r="G46" s="961"/>
      <c r="H46" s="959"/>
      <c r="I46" s="960"/>
      <c r="J46" s="960"/>
      <c r="K46" s="960"/>
      <c r="L46" s="961"/>
    </row>
    <row r="47" spans="2:12" x14ac:dyDescent="0.3">
      <c r="B47" s="959"/>
      <c r="C47" s="960"/>
      <c r="D47" s="960"/>
      <c r="E47" s="960"/>
      <c r="F47" s="960"/>
      <c r="G47" s="961"/>
      <c r="H47" s="959"/>
      <c r="I47" s="960"/>
      <c r="J47" s="960"/>
      <c r="K47" s="960"/>
      <c r="L47" s="961"/>
    </row>
    <row r="48" spans="2:12" x14ac:dyDescent="0.3">
      <c r="B48" s="959"/>
      <c r="C48" s="960"/>
      <c r="D48" s="960"/>
      <c r="E48" s="960"/>
      <c r="F48" s="960"/>
      <c r="G48" s="961"/>
      <c r="H48" s="959"/>
      <c r="I48" s="960"/>
      <c r="J48" s="960"/>
      <c r="K48" s="960"/>
      <c r="L48" s="961"/>
    </row>
    <row r="49" spans="2:12" x14ac:dyDescent="0.3">
      <c r="B49" s="959"/>
      <c r="C49" s="960"/>
      <c r="D49" s="960"/>
      <c r="E49" s="960"/>
      <c r="F49" s="960"/>
      <c r="G49" s="961"/>
      <c r="H49" s="959"/>
      <c r="I49" s="960"/>
      <c r="J49" s="960"/>
      <c r="K49" s="960"/>
      <c r="L49" s="961"/>
    </row>
    <row r="50" spans="2:12" x14ac:dyDescent="0.3">
      <c r="B50" s="959"/>
      <c r="C50" s="960"/>
      <c r="D50" s="960"/>
      <c r="E50" s="960"/>
      <c r="F50" s="960"/>
      <c r="G50" s="961"/>
      <c r="H50" s="959"/>
      <c r="I50" s="960"/>
      <c r="J50" s="960"/>
      <c r="K50" s="960"/>
      <c r="L50" s="961"/>
    </row>
    <row r="51" spans="2:12" x14ac:dyDescent="0.3">
      <c r="B51" s="959"/>
      <c r="C51" s="960"/>
      <c r="D51" s="960"/>
      <c r="E51" s="960"/>
      <c r="F51" s="960"/>
      <c r="G51" s="961"/>
      <c r="H51" s="959"/>
      <c r="I51" s="960"/>
      <c r="J51" s="960"/>
      <c r="K51" s="960"/>
      <c r="L51" s="961"/>
    </row>
    <row r="52" spans="2:12" x14ac:dyDescent="0.3">
      <c r="B52" s="959"/>
      <c r="C52" s="960"/>
      <c r="D52" s="960"/>
      <c r="E52" s="960"/>
      <c r="F52" s="960"/>
      <c r="G52" s="961"/>
      <c r="H52" s="959"/>
      <c r="I52" s="960"/>
      <c r="J52" s="960"/>
      <c r="K52" s="960"/>
      <c r="L52" s="961"/>
    </row>
    <row r="53" spans="2:12" x14ac:dyDescent="0.3">
      <c r="B53" s="959"/>
      <c r="C53" s="960"/>
      <c r="D53" s="960"/>
      <c r="E53" s="960"/>
      <c r="F53" s="960"/>
      <c r="G53" s="961"/>
      <c r="H53" s="959"/>
      <c r="I53" s="960"/>
      <c r="J53" s="960"/>
      <c r="K53" s="960"/>
      <c r="L53" s="961"/>
    </row>
    <row r="54" spans="2:12" ht="15" customHeight="1" x14ac:dyDescent="0.3">
      <c r="B54" s="968">
        <v>5</v>
      </c>
      <c r="C54" s="969"/>
      <c r="D54" s="969"/>
      <c r="E54" s="969"/>
      <c r="F54" s="969"/>
      <c r="G54" s="970"/>
      <c r="H54" s="968">
        <v>6</v>
      </c>
      <c r="I54" s="969"/>
      <c r="J54" s="969"/>
      <c r="K54" s="969"/>
      <c r="L54" s="970"/>
    </row>
    <row r="55" spans="2:12" ht="15" thickBot="1" x14ac:dyDescent="0.35">
      <c r="B55" s="971"/>
      <c r="C55" s="972"/>
      <c r="D55" s="972"/>
      <c r="E55" s="972"/>
      <c r="F55" s="972"/>
      <c r="G55" s="973"/>
      <c r="H55" s="971"/>
      <c r="I55" s="972"/>
      <c r="J55" s="972"/>
      <c r="K55" s="972"/>
      <c r="L55" s="973"/>
    </row>
    <row r="56" spans="2:12" ht="95.25" customHeight="1" thickBot="1" x14ac:dyDescent="0.35">
      <c r="B56" s="1140" t="s">
        <v>936</v>
      </c>
      <c r="C56" s="1141"/>
      <c r="D56" s="1141"/>
      <c r="E56" s="1141"/>
      <c r="F56" s="1141"/>
      <c r="G56" s="1141"/>
      <c r="H56" s="1141"/>
      <c r="I56" s="1141"/>
      <c r="J56" s="1141"/>
      <c r="K56" s="1141"/>
      <c r="L56" s="1142"/>
    </row>
    <row r="57" spans="2:12" x14ac:dyDescent="0.3">
      <c r="B57" s="974" t="s">
        <v>690</v>
      </c>
      <c r="C57" s="975"/>
      <c r="D57" s="975"/>
      <c r="E57" s="975"/>
      <c r="F57" s="975"/>
      <c r="G57" s="976"/>
      <c r="H57" s="974" t="s">
        <v>691</v>
      </c>
      <c r="I57" s="975"/>
      <c r="J57" s="975"/>
      <c r="K57" s="975"/>
      <c r="L57" s="976"/>
    </row>
    <row r="58" spans="2:12" x14ac:dyDescent="0.3">
      <c r="B58" s="959"/>
      <c r="C58" s="960"/>
      <c r="D58" s="960"/>
      <c r="E58" s="960"/>
      <c r="F58" s="960"/>
      <c r="G58" s="961"/>
      <c r="H58" s="959"/>
      <c r="I58" s="960"/>
      <c r="J58" s="960"/>
      <c r="K58" s="960"/>
      <c r="L58" s="961"/>
    </row>
    <row r="59" spans="2:12" x14ac:dyDescent="0.3">
      <c r="B59" s="959"/>
      <c r="C59" s="960"/>
      <c r="D59" s="960"/>
      <c r="E59" s="960"/>
      <c r="F59" s="960"/>
      <c r="G59" s="961"/>
      <c r="H59" s="959"/>
      <c r="I59" s="960"/>
      <c r="J59" s="960"/>
      <c r="K59" s="960"/>
      <c r="L59" s="961"/>
    </row>
    <row r="60" spans="2:12" x14ac:dyDescent="0.3">
      <c r="B60" s="959"/>
      <c r="C60" s="960"/>
      <c r="D60" s="960"/>
      <c r="E60" s="960"/>
      <c r="F60" s="960"/>
      <c r="G60" s="961"/>
      <c r="H60" s="959"/>
      <c r="I60" s="960"/>
      <c r="J60" s="960"/>
      <c r="K60" s="960"/>
      <c r="L60" s="961"/>
    </row>
    <row r="61" spans="2:12" x14ac:dyDescent="0.3">
      <c r="B61" s="959"/>
      <c r="C61" s="960"/>
      <c r="D61" s="960"/>
      <c r="E61" s="960"/>
      <c r="F61" s="960"/>
      <c r="G61" s="961"/>
      <c r="H61" s="959"/>
      <c r="I61" s="960"/>
      <c r="J61" s="960"/>
      <c r="K61" s="960"/>
      <c r="L61" s="961"/>
    </row>
    <row r="62" spans="2:12" x14ac:dyDescent="0.3">
      <c r="B62" s="959"/>
      <c r="C62" s="960"/>
      <c r="D62" s="960"/>
      <c r="E62" s="960"/>
      <c r="F62" s="960"/>
      <c r="G62" s="961"/>
      <c r="H62" s="959"/>
      <c r="I62" s="960"/>
      <c r="J62" s="960"/>
      <c r="K62" s="960"/>
      <c r="L62" s="961"/>
    </row>
    <row r="63" spans="2:12" x14ac:dyDescent="0.3">
      <c r="B63" s="959"/>
      <c r="C63" s="960"/>
      <c r="D63" s="960"/>
      <c r="E63" s="960"/>
      <c r="F63" s="960"/>
      <c r="G63" s="961"/>
      <c r="H63" s="959"/>
      <c r="I63" s="960"/>
      <c r="J63" s="960"/>
      <c r="K63" s="960"/>
      <c r="L63" s="961"/>
    </row>
    <row r="64" spans="2:12" x14ac:dyDescent="0.3">
      <c r="B64" s="959"/>
      <c r="C64" s="960"/>
      <c r="D64" s="960"/>
      <c r="E64" s="960"/>
      <c r="F64" s="960"/>
      <c r="G64" s="961"/>
      <c r="H64" s="959"/>
      <c r="I64" s="960"/>
      <c r="J64" s="960"/>
      <c r="K64" s="960"/>
      <c r="L64" s="961"/>
    </row>
    <row r="65" spans="2:12" x14ac:dyDescent="0.3">
      <c r="B65" s="959"/>
      <c r="C65" s="960"/>
      <c r="D65" s="960"/>
      <c r="E65" s="960"/>
      <c r="F65" s="960"/>
      <c r="G65" s="961"/>
      <c r="H65" s="959"/>
      <c r="I65" s="960"/>
      <c r="J65" s="960"/>
      <c r="K65" s="960"/>
      <c r="L65" s="961"/>
    </row>
    <row r="66" spans="2:12" x14ac:dyDescent="0.3">
      <c r="B66" s="959"/>
      <c r="C66" s="960"/>
      <c r="D66" s="960"/>
      <c r="E66" s="960"/>
      <c r="F66" s="960"/>
      <c r="G66" s="961"/>
      <c r="H66" s="959"/>
      <c r="I66" s="960"/>
      <c r="J66" s="960"/>
      <c r="K66" s="960"/>
      <c r="L66" s="961"/>
    </row>
    <row r="67" spans="2:12" x14ac:dyDescent="0.3">
      <c r="B67" s="959"/>
      <c r="C67" s="960"/>
      <c r="D67" s="960"/>
      <c r="E67" s="960"/>
      <c r="F67" s="960"/>
      <c r="G67" s="961"/>
      <c r="H67" s="959"/>
      <c r="I67" s="960"/>
      <c r="J67" s="960"/>
      <c r="K67" s="960"/>
      <c r="L67" s="961"/>
    </row>
    <row r="68" spans="2:12" x14ac:dyDescent="0.3">
      <c r="B68" s="959"/>
      <c r="C68" s="960"/>
      <c r="D68" s="960"/>
      <c r="E68" s="960"/>
      <c r="F68" s="960"/>
      <c r="G68" s="961"/>
      <c r="H68" s="959"/>
      <c r="I68" s="960"/>
      <c r="J68" s="960"/>
      <c r="K68" s="960"/>
      <c r="L68" s="961"/>
    </row>
    <row r="69" spans="2:12" x14ac:dyDescent="0.3">
      <c r="B69" s="959"/>
      <c r="C69" s="960"/>
      <c r="D69" s="960"/>
      <c r="E69" s="960"/>
      <c r="F69" s="960"/>
      <c r="G69" s="961"/>
      <c r="H69" s="959"/>
      <c r="I69" s="960"/>
      <c r="J69" s="960"/>
      <c r="K69" s="960"/>
      <c r="L69" s="961"/>
    </row>
    <row r="70" spans="2:12" x14ac:dyDescent="0.3">
      <c r="B70" s="959"/>
      <c r="C70" s="960"/>
      <c r="D70" s="960"/>
      <c r="E70" s="960"/>
      <c r="F70" s="960"/>
      <c r="G70" s="961"/>
      <c r="H70" s="959"/>
      <c r="I70" s="960"/>
      <c r="J70" s="960"/>
      <c r="K70" s="960"/>
      <c r="L70" s="961"/>
    </row>
    <row r="71" spans="2:12" ht="15" customHeight="1" x14ac:dyDescent="0.3">
      <c r="B71" s="968">
        <v>7</v>
      </c>
      <c r="C71" s="969"/>
      <c r="D71" s="969"/>
      <c r="E71" s="969"/>
      <c r="F71" s="969"/>
      <c r="G71" s="970"/>
      <c r="H71" s="968">
        <v>8</v>
      </c>
      <c r="I71" s="969"/>
      <c r="J71" s="969"/>
      <c r="K71" s="969"/>
      <c r="L71" s="970"/>
    </row>
    <row r="72" spans="2:12" ht="15" thickBot="1" x14ac:dyDescent="0.35">
      <c r="B72" s="971"/>
      <c r="C72" s="972"/>
      <c r="D72" s="972"/>
      <c r="E72" s="972"/>
      <c r="F72" s="972"/>
      <c r="G72" s="973"/>
      <c r="H72" s="971"/>
      <c r="I72" s="972"/>
      <c r="J72" s="972"/>
      <c r="K72" s="972"/>
      <c r="L72" s="973"/>
    </row>
    <row r="73" spans="2:12" ht="77.25" customHeight="1" thickBot="1" x14ac:dyDescent="0.35">
      <c r="B73" s="1140" t="s">
        <v>937</v>
      </c>
      <c r="C73" s="1141"/>
      <c r="D73" s="1141"/>
      <c r="E73" s="1141"/>
      <c r="F73" s="1141"/>
      <c r="G73" s="1141"/>
      <c r="H73" s="1141"/>
      <c r="I73" s="1141"/>
      <c r="J73" s="1141"/>
      <c r="K73" s="1141"/>
      <c r="L73" s="1142"/>
    </row>
    <row r="74" spans="2:12" x14ac:dyDescent="0.3">
      <c r="B74" s="974" t="s">
        <v>690</v>
      </c>
      <c r="C74" s="975"/>
      <c r="D74" s="975"/>
      <c r="E74" s="975"/>
      <c r="F74" s="975"/>
      <c r="G74" s="976"/>
      <c r="H74" s="974" t="s">
        <v>691</v>
      </c>
      <c r="I74" s="975"/>
      <c r="J74" s="975"/>
      <c r="K74" s="975"/>
      <c r="L74" s="976"/>
    </row>
    <row r="75" spans="2:12" x14ac:dyDescent="0.3">
      <c r="B75" s="959"/>
      <c r="C75" s="960"/>
      <c r="D75" s="960"/>
      <c r="E75" s="960"/>
      <c r="F75" s="960"/>
      <c r="G75" s="961"/>
      <c r="H75" s="959"/>
      <c r="I75" s="960"/>
      <c r="J75" s="960"/>
      <c r="K75" s="960"/>
      <c r="L75" s="961"/>
    </row>
    <row r="76" spans="2:12" x14ac:dyDescent="0.3">
      <c r="B76" s="959"/>
      <c r="C76" s="960"/>
      <c r="D76" s="960"/>
      <c r="E76" s="960"/>
      <c r="F76" s="960"/>
      <c r="G76" s="961"/>
      <c r="H76" s="959"/>
      <c r="I76" s="960"/>
      <c r="J76" s="960"/>
      <c r="K76" s="960"/>
      <c r="L76" s="961"/>
    </row>
    <row r="77" spans="2:12" x14ac:dyDescent="0.3">
      <c r="B77" s="959"/>
      <c r="C77" s="960"/>
      <c r="D77" s="960"/>
      <c r="E77" s="960"/>
      <c r="F77" s="960"/>
      <c r="G77" s="961"/>
      <c r="H77" s="959"/>
      <c r="I77" s="960"/>
      <c r="J77" s="960"/>
      <c r="K77" s="960"/>
      <c r="L77" s="961"/>
    </row>
    <row r="78" spans="2:12" x14ac:dyDescent="0.3">
      <c r="B78" s="959"/>
      <c r="C78" s="960"/>
      <c r="D78" s="960"/>
      <c r="E78" s="960"/>
      <c r="F78" s="960"/>
      <c r="G78" s="961"/>
      <c r="H78" s="959"/>
      <c r="I78" s="960"/>
      <c r="J78" s="960"/>
      <c r="K78" s="960"/>
      <c r="L78" s="961"/>
    </row>
    <row r="79" spans="2:12" x14ac:dyDescent="0.3">
      <c r="B79" s="959"/>
      <c r="C79" s="960"/>
      <c r="D79" s="960"/>
      <c r="E79" s="960"/>
      <c r="F79" s="960"/>
      <c r="G79" s="961"/>
      <c r="H79" s="959"/>
      <c r="I79" s="960"/>
      <c r="J79" s="960"/>
      <c r="K79" s="960"/>
      <c r="L79" s="961"/>
    </row>
    <row r="80" spans="2:12" x14ac:dyDescent="0.3">
      <c r="B80" s="959"/>
      <c r="C80" s="960"/>
      <c r="D80" s="960"/>
      <c r="E80" s="960"/>
      <c r="F80" s="960"/>
      <c r="G80" s="961"/>
      <c r="H80" s="959"/>
      <c r="I80" s="960"/>
      <c r="J80" s="960"/>
      <c r="K80" s="960"/>
      <c r="L80" s="961"/>
    </row>
    <row r="81" spans="2:12" x14ac:dyDescent="0.3">
      <c r="B81" s="959"/>
      <c r="C81" s="960"/>
      <c r="D81" s="960"/>
      <c r="E81" s="960"/>
      <c r="F81" s="960"/>
      <c r="G81" s="961"/>
      <c r="H81" s="959"/>
      <c r="I81" s="960"/>
      <c r="J81" s="960"/>
      <c r="K81" s="960"/>
      <c r="L81" s="961"/>
    </row>
    <row r="82" spans="2:12" x14ac:dyDescent="0.3">
      <c r="B82" s="959"/>
      <c r="C82" s="960"/>
      <c r="D82" s="960"/>
      <c r="E82" s="960"/>
      <c r="F82" s="960"/>
      <c r="G82" s="961"/>
      <c r="H82" s="959"/>
      <c r="I82" s="960"/>
      <c r="J82" s="960"/>
      <c r="K82" s="960"/>
      <c r="L82" s="961"/>
    </row>
    <row r="83" spans="2:12" x14ac:dyDescent="0.3">
      <c r="B83" s="959"/>
      <c r="C83" s="960"/>
      <c r="D83" s="960"/>
      <c r="E83" s="960"/>
      <c r="F83" s="960"/>
      <c r="G83" s="961"/>
      <c r="H83" s="959"/>
      <c r="I83" s="960"/>
      <c r="J83" s="960"/>
      <c r="K83" s="960"/>
      <c r="L83" s="961"/>
    </row>
    <row r="84" spans="2:12" x14ac:dyDescent="0.3">
      <c r="B84" s="959"/>
      <c r="C84" s="960"/>
      <c r="D84" s="960"/>
      <c r="E84" s="960"/>
      <c r="F84" s="960"/>
      <c r="G84" s="961"/>
      <c r="H84" s="959"/>
      <c r="I84" s="960"/>
      <c r="J84" s="960"/>
      <c r="K84" s="960"/>
      <c r="L84" s="961"/>
    </row>
    <row r="85" spans="2:12" x14ac:dyDescent="0.3">
      <c r="B85" s="959"/>
      <c r="C85" s="960"/>
      <c r="D85" s="960"/>
      <c r="E85" s="960"/>
      <c r="F85" s="960"/>
      <c r="G85" s="961"/>
      <c r="H85" s="959"/>
      <c r="I85" s="960"/>
      <c r="J85" s="960"/>
      <c r="K85" s="960"/>
      <c r="L85" s="961"/>
    </row>
    <row r="86" spans="2:12" x14ac:dyDescent="0.3">
      <c r="B86" s="959"/>
      <c r="C86" s="960"/>
      <c r="D86" s="960"/>
      <c r="E86" s="960"/>
      <c r="F86" s="960"/>
      <c r="G86" s="961"/>
      <c r="H86" s="959"/>
      <c r="I86" s="960"/>
      <c r="J86" s="960"/>
      <c r="K86" s="960"/>
      <c r="L86" s="961"/>
    </row>
    <row r="87" spans="2:12" x14ac:dyDescent="0.3">
      <c r="B87" s="959"/>
      <c r="C87" s="960"/>
      <c r="D87" s="960"/>
      <c r="E87" s="960"/>
      <c r="F87" s="960"/>
      <c r="G87" s="961"/>
      <c r="H87" s="959"/>
      <c r="I87" s="960"/>
      <c r="J87" s="960"/>
      <c r="K87" s="960"/>
      <c r="L87" s="961"/>
    </row>
    <row r="88" spans="2:12" ht="15" customHeight="1" x14ac:dyDescent="0.3">
      <c r="B88" s="968">
        <v>9</v>
      </c>
      <c r="C88" s="969"/>
      <c r="D88" s="969"/>
      <c r="E88" s="969"/>
      <c r="F88" s="969"/>
      <c r="G88" s="970"/>
      <c r="H88" s="968">
        <v>10</v>
      </c>
      <c r="I88" s="969"/>
      <c r="J88" s="969"/>
      <c r="K88" s="969"/>
      <c r="L88" s="970"/>
    </row>
    <row r="89" spans="2:12" ht="15" thickBot="1" x14ac:dyDescent="0.35">
      <c r="B89" s="971"/>
      <c r="C89" s="972"/>
      <c r="D89" s="972"/>
      <c r="E89" s="972"/>
      <c r="F89" s="972"/>
      <c r="G89" s="973"/>
      <c r="H89" s="971"/>
      <c r="I89" s="972"/>
      <c r="J89" s="972"/>
      <c r="K89" s="972"/>
      <c r="L89" s="973"/>
    </row>
    <row r="90" spans="2:12" x14ac:dyDescent="0.3">
      <c r="B90" s="974" t="s">
        <v>690</v>
      </c>
      <c r="C90" s="975"/>
      <c r="D90" s="975"/>
      <c r="E90" s="975"/>
      <c r="F90" s="975"/>
      <c r="G90" s="976"/>
      <c r="H90" s="974" t="s">
        <v>691</v>
      </c>
      <c r="I90" s="975"/>
      <c r="J90" s="975"/>
      <c r="K90" s="975"/>
      <c r="L90" s="976"/>
    </row>
    <row r="91" spans="2:12" x14ac:dyDescent="0.3">
      <c r="B91" s="959"/>
      <c r="C91" s="960"/>
      <c r="D91" s="960"/>
      <c r="E91" s="960"/>
      <c r="F91" s="960"/>
      <c r="G91" s="961"/>
      <c r="H91" s="959"/>
      <c r="I91" s="960"/>
      <c r="J91" s="960"/>
      <c r="K91" s="960"/>
      <c r="L91" s="961"/>
    </row>
    <row r="92" spans="2:12" x14ac:dyDescent="0.3">
      <c r="B92" s="959"/>
      <c r="C92" s="960"/>
      <c r="D92" s="960"/>
      <c r="E92" s="960"/>
      <c r="F92" s="960"/>
      <c r="G92" s="961"/>
      <c r="H92" s="959"/>
      <c r="I92" s="960"/>
      <c r="J92" s="960"/>
      <c r="K92" s="960"/>
      <c r="L92" s="961"/>
    </row>
    <row r="93" spans="2:12" x14ac:dyDescent="0.3">
      <c r="B93" s="959"/>
      <c r="C93" s="960"/>
      <c r="D93" s="960"/>
      <c r="E93" s="960"/>
      <c r="F93" s="960"/>
      <c r="G93" s="961"/>
      <c r="H93" s="959"/>
      <c r="I93" s="960"/>
      <c r="J93" s="960"/>
      <c r="K93" s="960"/>
      <c r="L93" s="961"/>
    </row>
    <row r="94" spans="2:12" x14ac:dyDescent="0.3">
      <c r="B94" s="959"/>
      <c r="C94" s="960"/>
      <c r="D94" s="960"/>
      <c r="E94" s="960"/>
      <c r="F94" s="960"/>
      <c r="G94" s="961"/>
      <c r="H94" s="959"/>
      <c r="I94" s="960"/>
      <c r="J94" s="960"/>
      <c r="K94" s="960"/>
      <c r="L94" s="961"/>
    </row>
    <row r="95" spans="2:12" x14ac:dyDescent="0.3">
      <c r="B95" s="959"/>
      <c r="C95" s="960"/>
      <c r="D95" s="960"/>
      <c r="E95" s="960"/>
      <c r="F95" s="960"/>
      <c r="G95" s="961"/>
      <c r="H95" s="959"/>
      <c r="I95" s="960"/>
      <c r="J95" s="960"/>
      <c r="K95" s="960"/>
      <c r="L95" s="961"/>
    </row>
    <row r="96" spans="2:12" x14ac:dyDescent="0.3">
      <c r="B96" s="959"/>
      <c r="C96" s="960"/>
      <c r="D96" s="960"/>
      <c r="E96" s="960"/>
      <c r="F96" s="960"/>
      <c r="G96" s="961"/>
      <c r="H96" s="959"/>
      <c r="I96" s="960"/>
      <c r="J96" s="960"/>
      <c r="K96" s="960"/>
      <c r="L96" s="961"/>
    </row>
    <row r="97" spans="2:12" x14ac:dyDescent="0.3">
      <c r="B97" s="959"/>
      <c r="C97" s="960"/>
      <c r="D97" s="960"/>
      <c r="E97" s="960"/>
      <c r="F97" s="960"/>
      <c r="G97" s="961"/>
      <c r="H97" s="959"/>
      <c r="I97" s="960"/>
      <c r="J97" s="960"/>
      <c r="K97" s="960"/>
      <c r="L97" s="961"/>
    </row>
    <row r="98" spans="2:12" x14ac:dyDescent="0.3">
      <c r="B98" s="959"/>
      <c r="C98" s="960"/>
      <c r="D98" s="960"/>
      <c r="E98" s="960"/>
      <c r="F98" s="960"/>
      <c r="G98" s="961"/>
      <c r="H98" s="959"/>
      <c r="I98" s="960"/>
      <c r="J98" s="960"/>
      <c r="K98" s="960"/>
      <c r="L98" s="961"/>
    </row>
    <row r="99" spans="2:12" x14ac:dyDescent="0.3">
      <c r="B99" s="959"/>
      <c r="C99" s="960"/>
      <c r="D99" s="960"/>
      <c r="E99" s="960"/>
      <c r="F99" s="960"/>
      <c r="G99" s="961"/>
      <c r="H99" s="959"/>
      <c r="I99" s="960"/>
      <c r="J99" s="960"/>
      <c r="K99" s="960"/>
      <c r="L99" s="961"/>
    </row>
    <row r="100" spans="2:12" x14ac:dyDescent="0.3">
      <c r="B100" s="959"/>
      <c r="C100" s="960"/>
      <c r="D100" s="960"/>
      <c r="E100" s="960"/>
      <c r="F100" s="960"/>
      <c r="G100" s="961"/>
      <c r="H100" s="959"/>
      <c r="I100" s="960"/>
      <c r="J100" s="960"/>
      <c r="K100" s="960"/>
      <c r="L100" s="961"/>
    </row>
    <row r="101" spans="2:12" x14ac:dyDescent="0.3">
      <c r="B101" s="959"/>
      <c r="C101" s="960"/>
      <c r="D101" s="960"/>
      <c r="E101" s="960"/>
      <c r="F101" s="960"/>
      <c r="G101" s="961"/>
      <c r="H101" s="959"/>
      <c r="I101" s="960"/>
      <c r="J101" s="960"/>
      <c r="K101" s="960"/>
      <c r="L101" s="961"/>
    </row>
    <row r="102" spans="2:12" x14ac:dyDescent="0.3">
      <c r="B102" s="959"/>
      <c r="C102" s="960"/>
      <c r="D102" s="960"/>
      <c r="E102" s="960"/>
      <c r="F102" s="960"/>
      <c r="G102" s="961"/>
      <c r="H102" s="959"/>
      <c r="I102" s="960"/>
      <c r="J102" s="960"/>
      <c r="K102" s="960"/>
      <c r="L102" s="961"/>
    </row>
    <row r="103" spans="2:12" x14ac:dyDescent="0.3">
      <c r="B103" s="959"/>
      <c r="C103" s="960"/>
      <c r="D103" s="960"/>
      <c r="E103" s="960"/>
      <c r="F103" s="960"/>
      <c r="G103" s="961"/>
      <c r="H103" s="959"/>
      <c r="I103" s="960"/>
      <c r="J103" s="960"/>
      <c r="K103" s="960"/>
      <c r="L103" s="961"/>
    </row>
    <row r="104" spans="2:12" ht="15" customHeight="1" x14ac:dyDescent="0.3">
      <c r="B104" s="968">
        <v>11</v>
      </c>
      <c r="C104" s="969"/>
      <c r="D104" s="969"/>
      <c r="E104" s="969"/>
      <c r="F104" s="969"/>
      <c r="G104" s="970"/>
      <c r="H104" s="968">
        <v>12</v>
      </c>
      <c r="I104" s="969"/>
      <c r="J104" s="969"/>
      <c r="K104" s="969"/>
      <c r="L104" s="970"/>
    </row>
    <row r="105" spans="2:12" ht="15" thickBot="1" x14ac:dyDescent="0.35">
      <c r="B105" s="971"/>
      <c r="C105" s="972"/>
      <c r="D105" s="972"/>
      <c r="E105" s="972"/>
      <c r="F105" s="972"/>
      <c r="G105" s="973"/>
      <c r="H105" s="971"/>
      <c r="I105" s="972"/>
      <c r="J105" s="972"/>
      <c r="K105" s="972"/>
      <c r="L105" s="973"/>
    </row>
    <row r="106" spans="2:12" x14ac:dyDescent="0.3">
      <c r="B106" s="974" t="s">
        <v>690</v>
      </c>
      <c r="C106" s="975"/>
      <c r="D106" s="975"/>
      <c r="E106" s="975"/>
      <c r="F106" s="975"/>
      <c r="G106" s="976"/>
      <c r="H106" s="974" t="s">
        <v>691</v>
      </c>
      <c r="I106" s="975"/>
      <c r="J106" s="975"/>
      <c r="K106" s="975"/>
      <c r="L106" s="976"/>
    </row>
    <row r="107" spans="2:12" x14ac:dyDescent="0.3">
      <c r="B107" s="959"/>
      <c r="C107" s="960"/>
      <c r="D107" s="960"/>
      <c r="E107" s="960"/>
      <c r="F107" s="960"/>
      <c r="G107" s="961"/>
      <c r="H107" s="959"/>
      <c r="I107" s="960"/>
      <c r="J107" s="960"/>
      <c r="K107" s="960"/>
      <c r="L107" s="961"/>
    </row>
    <row r="108" spans="2:12" x14ac:dyDescent="0.3">
      <c r="B108" s="959"/>
      <c r="C108" s="960"/>
      <c r="D108" s="960"/>
      <c r="E108" s="960"/>
      <c r="F108" s="960"/>
      <c r="G108" s="961"/>
      <c r="H108" s="959"/>
      <c r="I108" s="960"/>
      <c r="J108" s="960"/>
      <c r="K108" s="960"/>
      <c r="L108" s="961"/>
    </row>
    <row r="109" spans="2:12" x14ac:dyDescent="0.3">
      <c r="B109" s="959"/>
      <c r="C109" s="960"/>
      <c r="D109" s="960"/>
      <c r="E109" s="960"/>
      <c r="F109" s="960"/>
      <c r="G109" s="961"/>
      <c r="H109" s="959"/>
      <c r="I109" s="960"/>
      <c r="J109" s="960"/>
      <c r="K109" s="960"/>
      <c r="L109" s="961"/>
    </row>
    <row r="110" spans="2:12" x14ac:dyDescent="0.3">
      <c r="B110" s="959"/>
      <c r="C110" s="960"/>
      <c r="D110" s="960"/>
      <c r="E110" s="960"/>
      <c r="F110" s="960"/>
      <c r="G110" s="961"/>
      <c r="H110" s="959"/>
      <c r="I110" s="960"/>
      <c r="J110" s="960"/>
      <c r="K110" s="960"/>
      <c r="L110" s="961"/>
    </row>
    <row r="111" spans="2:12" x14ac:dyDescent="0.3">
      <c r="B111" s="959"/>
      <c r="C111" s="960"/>
      <c r="D111" s="960"/>
      <c r="E111" s="960"/>
      <c r="F111" s="960"/>
      <c r="G111" s="961"/>
      <c r="H111" s="959"/>
      <c r="I111" s="960"/>
      <c r="J111" s="960"/>
      <c r="K111" s="960"/>
      <c r="L111" s="961"/>
    </row>
    <row r="112" spans="2:12" x14ac:dyDescent="0.3">
      <c r="B112" s="959"/>
      <c r="C112" s="960"/>
      <c r="D112" s="960"/>
      <c r="E112" s="960"/>
      <c r="F112" s="960"/>
      <c r="G112" s="961"/>
      <c r="H112" s="959"/>
      <c r="I112" s="960"/>
      <c r="J112" s="960"/>
      <c r="K112" s="960"/>
      <c r="L112" s="961"/>
    </row>
    <row r="113" spans="2:12" x14ac:dyDescent="0.3">
      <c r="B113" s="959"/>
      <c r="C113" s="960"/>
      <c r="D113" s="960"/>
      <c r="E113" s="960"/>
      <c r="F113" s="960"/>
      <c r="G113" s="961"/>
      <c r="H113" s="959"/>
      <c r="I113" s="960"/>
      <c r="J113" s="960"/>
      <c r="K113" s="960"/>
      <c r="L113" s="961"/>
    </row>
    <row r="114" spans="2:12" x14ac:dyDescent="0.3">
      <c r="B114" s="959"/>
      <c r="C114" s="960"/>
      <c r="D114" s="960"/>
      <c r="E114" s="960"/>
      <c r="F114" s="960"/>
      <c r="G114" s="961"/>
      <c r="H114" s="959"/>
      <c r="I114" s="960"/>
      <c r="J114" s="960"/>
      <c r="K114" s="960"/>
      <c r="L114" s="961"/>
    </row>
    <row r="115" spans="2:12" x14ac:dyDescent="0.3">
      <c r="B115" s="959"/>
      <c r="C115" s="960"/>
      <c r="D115" s="960"/>
      <c r="E115" s="960"/>
      <c r="F115" s="960"/>
      <c r="G115" s="961"/>
      <c r="H115" s="959"/>
      <c r="I115" s="960"/>
      <c r="J115" s="960"/>
      <c r="K115" s="960"/>
      <c r="L115" s="961"/>
    </row>
    <row r="116" spans="2:12" x14ac:dyDescent="0.3">
      <c r="B116" s="959"/>
      <c r="C116" s="960"/>
      <c r="D116" s="960"/>
      <c r="E116" s="960"/>
      <c r="F116" s="960"/>
      <c r="G116" s="961"/>
      <c r="H116" s="959"/>
      <c r="I116" s="960"/>
      <c r="J116" s="960"/>
      <c r="K116" s="960"/>
      <c r="L116" s="961"/>
    </row>
    <row r="117" spans="2:12" x14ac:dyDescent="0.3">
      <c r="B117" s="959"/>
      <c r="C117" s="960"/>
      <c r="D117" s="960"/>
      <c r="E117" s="960"/>
      <c r="F117" s="960"/>
      <c r="G117" s="961"/>
      <c r="H117" s="959"/>
      <c r="I117" s="960"/>
      <c r="J117" s="960"/>
      <c r="K117" s="960"/>
      <c r="L117" s="961"/>
    </row>
    <row r="118" spans="2:12" x14ac:dyDescent="0.3">
      <c r="B118" s="959"/>
      <c r="C118" s="960"/>
      <c r="D118" s="960"/>
      <c r="E118" s="960"/>
      <c r="F118" s="960"/>
      <c r="G118" s="961"/>
      <c r="H118" s="959"/>
      <c r="I118" s="960"/>
      <c r="J118" s="960"/>
      <c r="K118" s="960"/>
      <c r="L118" s="961"/>
    </row>
    <row r="119" spans="2:12" x14ac:dyDescent="0.3">
      <c r="B119" s="959"/>
      <c r="C119" s="960"/>
      <c r="D119" s="960"/>
      <c r="E119" s="960"/>
      <c r="F119" s="960"/>
      <c r="G119" s="961"/>
      <c r="H119" s="959"/>
      <c r="I119" s="960"/>
      <c r="J119" s="960"/>
      <c r="K119" s="960"/>
      <c r="L119" s="961"/>
    </row>
    <row r="120" spans="2:12" ht="15" customHeight="1" x14ac:dyDescent="0.3">
      <c r="B120" s="968">
        <v>13</v>
      </c>
      <c r="C120" s="969"/>
      <c r="D120" s="969"/>
      <c r="E120" s="969"/>
      <c r="F120" s="969"/>
      <c r="G120" s="970"/>
      <c r="H120" s="968">
        <v>14</v>
      </c>
      <c r="I120" s="969"/>
      <c r="J120" s="969"/>
      <c r="K120" s="969"/>
      <c r="L120" s="970"/>
    </row>
    <row r="121" spans="2:12" ht="15" thickBot="1" x14ac:dyDescent="0.35">
      <c r="B121" s="971"/>
      <c r="C121" s="972"/>
      <c r="D121" s="972"/>
      <c r="E121" s="972"/>
      <c r="F121" s="972"/>
      <c r="G121" s="973"/>
      <c r="H121" s="971"/>
      <c r="I121" s="972"/>
      <c r="J121" s="972"/>
      <c r="K121" s="972"/>
      <c r="L121" s="973"/>
    </row>
    <row r="122" spans="2:12" ht="123" customHeight="1" thickBot="1" x14ac:dyDescent="0.35">
      <c r="B122" s="1140" t="s">
        <v>938</v>
      </c>
      <c r="C122" s="1141"/>
      <c r="D122" s="1141"/>
      <c r="E122" s="1141"/>
      <c r="F122" s="1141"/>
      <c r="G122" s="1141"/>
      <c r="H122" s="1141"/>
      <c r="I122" s="1141"/>
      <c r="J122" s="1141"/>
      <c r="K122" s="1141"/>
      <c r="L122" s="1142"/>
    </row>
    <row r="123" spans="2:12" x14ac:dyDescent="0.3">
      <c r="B123" s="974" t="s">
        <v>690</v>
      </c>
      <c r="C123" s="975"/>
      <c r="D123" s="975"/>
      <c r="E123" s="975"/>
      <c r="F123" s="975"/>
      <c r="G123" s="976"/>
      <c r="H123" s="974" t="s">
        <v>691</v>
      </c>
      <c r="I123" s="975"/>
      <c r="J123" s="975"/>
      <c r="K123" s="975"/>
      <c r="L123" s="976"/>
    </row>
    <row r="124" spans="2:12" x14ac:dyDescent="0.3">
      <c r="B124" s="959"/>
      <c r="C124" s="960"/>
      <c r="D124" s="960"/>
      <c r="E124" s="960"/>
      <c r="F124" s="960"/>
      <c r="G124" s="961"/>
      <c r="H124" s="959"/>
      <c r="I124" s="960"/>
      <c r="J124" s="960"/>
      <c r="K124" s="960"/>
      <c r="L124" s="961"/>
    </row>
    <row r="125" spans="2:12" x14ac:dyDescent="0.3">
      <c r="B125" s="959"/>
      <c r="C125" s="960"/>
      <c r="D125" s="960"/>
      <c r="E125" s="960"/>
      <c r="F125" s="960"/>
      <c r="G125" s="961"/>
      <c r="H125" s="959"/>
      <c r="I125" s="960"/>
      <c r="J125" s="960"/>
      <c r="K125" s="960"/>
      <c r="L125" s="961"/>
    </row>
    <row r="126" spans="2:12" x14ac:dyDescent="0.3">
      <c r="B126" s="959"/>
      <c r="C126" s="960"/>
      <c r="D126" s="960"/>
      <c r="E126" s="960"/>
      <c r="F126" s="960"/>
      <c r="G126" s="961"/>
      <c r="H126" s="959"/>
      <c r="I126" s="960"/>
      <c r="J126" s="960"/>
      <c r="K126" s="960"/>
      <c r="L126" s="961"/>
    </row>
    <row r="127" spans="2:12" x14ac:dyDescent="0.3">
      <c r="B127" s="959"/>
      <c r="C127" s="960"/>
      <c r="D127" s="960"/>
      <c r="E127" s="960"/>
      <c r="F127" s="960"/>
      <c r="G127" s="961"/>
      <c r="H127" s="959"/>
      <c r="I127" s="960"/>
      <c r="J127" s="960"/>
      <c r="K127" s="960"/>
      <c r="L127" s="961"/>
    </row>
    <row r="128" spans="2:12" x14ac:dyDescent="0.3">
      <c r="B128" s="959"/>
      <c r="C128" s="960"/>
      <c r="D128" s="960"/>
      <c r="E128" s="960"/>
      <c r="F128" s="960"/>
      <c r="G128" s="961"/>
      <c r="H128" s="959"/>
      <c r="I128" s="960"/>
      <c r="J128" s="960"/>
      <c r="K128" s="960"/>
      <c r="L128" s="961"/>
    </row>
    <row r="129" spans="2:12" x14ac:dyDescent="0.3">
      <c r="B129" s="959"/>
      <c r="C129" s="960"/>
      <c r="D129" s="960"/>
      <c r="E129" s="960"/>
      <c r="F129" s="960"/>
      <c r="G129" s="961"/>
      <c r="H129" s="959"/>
      <c r="I129" s="960"/>
      <c r="J129" s="960"/>
      <c r="K129" s="960"/>
      <c r="L129" s="961"/>
    </row>
    <row r="130" spans="2:12" x14ac:dyDescent="0.3">
      <c r="B130" s="959"/>
      <c r="C130" s="960"/>
      <c r="D130" s="960"/>
      <c r="E130" s="960"/>
      <c r="F130" s="960"/>
      <c r="G130" s="961"/>
      <c r="H130" s="959"/>
      <c r="I130" s="960"/>
      <c r="J130" s="960"/>
      <c r="K130" s="960"/>
      <c r="L130" s="961"/>
    </row>
    <row r="131" spans="2:12" x14ac:dyDescent="0.3">
      <c r="B131" s="959"/>
      <c r="C131" s="960"/>
      <c r="D131" s="960"/>
      <c r="E131" s="960"/>
      <c r="F131" s="960"/>
      <c r="G131" s="961"/>
      <c r="H131" s="959"/>
      <c r="I131" s="960"/>
      <c r="J131" s="960"/>
      <c r="K131" s="960"/>
      <c r="L131" s="961"/>
    </row>
    <row r="132" spans="2:12" x14ac:dyDescent="0.3">
      <c r="B132" s="959"/>
      <c r="C132" s="960"/>
      <c r="D132" s="960"/>
      <c r="E132" s="960"/>
      <c r="F132" s="960"/>
      <c r="G132" s="961"/>
      <c r="H132" s="959"/>
      <c r="I132" s="960"/>
      <c r="J132" s="960"/>
      <c r="K132" s="960"/>
      <c r="L132" s="961"/>
    </row>
    <row r="133" spans="2:12" x14ac:dyDescent="0.3">
      <c r="B133" s="959"/>
      <c r="C133" s="960"/>
      <c r="D133" s="960"/>
      <c r="E133" s="960"/>
      <c r="F133" s="960"/>
      <c r="G133" s="961"/>
      <c r="H133" s="959"/>
      <c r="I133" s="960"/>
      <c r="J133" s="960"/>
      <c r="K133" s="960"/>
      <c r="L133" s="961"/>
    </row>
    <row r="134" spans="2:12" x14ac:dyDescent="0.3">
      <c r="B134" s="959"/>
      <c r="C134" s="960"/>
      <c r="D134" s="960"/>
      <c r="E134" s="960"/>
      <c r="F134" s="960"/>
      <c r="G134" s="961"/>
      <c r="H134" s="959"/>
      <c r="I134" s="960"/>
      <c r="J134" s="960"/>
      <c r="K134" s="960"/>
      <c r="L134" s="961"/>
    </row>
    <row r="135" spans="2:12" x14ac:dyDescent="0.3">
      <c r="B135" s="959"/>
      <c r="C135" s="960"/>
      <c r="D135" s="960"/>
      <c r="E135" s="960"/>
      <c r="F135" s="960"/>
      <c r="G135" s="961"/>
      <c r="H135" s="959"/>
      <c r="I135" s="960"/>
      <c r="J135" s="960"/>
      <c r="K135" s="960"/>
      <c r="L135" s="961"/>
    </row>
    <row r="136" spans="2:12" x14ac:dyDescent="0.3">
      <c r="B136" s="959"/>
      <c r="C136" s="960"/>
      <c r="D136" s="960"/>
      <c r="E136" s="960"/>
      <c r="F136" s="960"/>
      <c r="G136" s="961"/>
      <c r="H136" s="959"/>
      <c r="I136" s="960"/>
      <c r="J136" s="960"/>
      <c r="K136" s="960"/>
      <c r="L136" s="961"/>
    </row>
    <row r="137" spans="2:12" ht="15" customHeight="1" x14ac:dyDescent="0.3">
      <c r="B137" s="968">
        <v>15</v>
      </c>
      <c r="C137" s="969"/>
      <c r="D137" s="969"/>
      <c r="E137" s="969"/>
      <c r="F137" s="969"/>
      <c r="G137" s="970"/>
      <c r="H137" s="968">
        <v>16</v>
      </c>
      <c r="I137" s="969"/>
      <c r="J137" s="969"/>
      <c r="K137" s="969"/>
      <c r="L137" s="970"/>
    </row>
    <row r="138" spans="2:12" ht="15" thickBot="1" x14ac:dyDescent="0.35">
      <c r="B138" s="971"/>
      <c r="C138" s="972"/>
      <c r="D138" s="972"/>
      <c r="E138" s="972"/>
      <c r="F138" s="972"/>
      <c r="G138" s="973"/>
      <c r="H138" s="971"/>
      <c r="I138" s="972"/>
      <c r="J138" s="972"/>
      <c r="K138" s="972"/>
      <c r="L138" s="973"/>
    </row>
    <row r="139" spans="2:12" x14ac:dyDescent="0.3">
      <c r="B139" s="974" t="s">
        <v>690</v>
      </c>
      <c r="C139" s="975"/>
      <c r="D139" s="975"/>
      <c r="E139" s="975"/>
      <c r="F139" s="975"/>
      <c r="G139" s="976"/>
      <c r="H139" s="974" t="s">
        <v>691</v>
      </c>
      <c r="I139" s="975"/>
      <c r="J139" s="975"/>
      <c r="K139" s="975"/>
      <c r="L139" s="976"/>
    </row>
    <row r="140" spans="2:12" x14ac:dyDescent="0.3">
      <c r="B140" s="959"/>
      <c r="C140" s="960"/>
      <c r="D140" s="960"/>
      <c r="E140" s="960"/>
      <c r="F140" s="960"/>
      <c r="G140" s="961"/>
      <c r="H140" s="959"/>
      <c r="I140" s="960"/>
      <c r="J140" s="960"/>
      <c r="K140" s="960"/>
      <c r="L140" s="961"/>
    </row>
    <row r="141" spans="2:12" x14ac:dyDescent="0.3">
      <c r="B141" s="959"/>
      <c r="C141" s="960"/>
      <c r="D141" s="960"/>
      <c r="E141" s="960"/>
      <c r="F141" s="960"/>
      <c r="G141" s="961"/>
      <c r="H141" s="959"/>
      <c r="I141" s="960"/>
      <c r="J141" s="960"/>
      <c r="K141" s="960"/>
      <c r="L141" s="961"/>
    </row>
    <row r="142" spans="2:12" x14ac:dyDescent="0.3">
      <c r="B142" s="959"/>
      <c r="C142" s="960"/>
      <c r="D142" s="960"/>
      <c r="E142" s="960"/>
      <c r="F142" s="960"/>
      <c r="G142" s="961"/>
      <c r="H142" s="959"/>
      <c r="I142" s="960"/>
      <c r="J142" s="960"/>
      <c r="K142" s="960"/>
      <c r="L142" s="961"/>
    </row>
    <row r="143" spans="2:12" x14ac:dyDescent="0.3">
      <c r="B143" s="959"/>
      <c r="C143" s="960"/>
      <c r="D143" s="960"/>
      <c r="E143" s="960"/>
      <c r="F143" s="960"/>
      <c r="G143" s="961"/>
      <c r="H143" s="959"/>
      <c r="I143" s="960"/>
      <c r="J143" s="960"/>
      <c r="K143" s="960"/>
      <c r="L143" s="961"/>
    </row>
    <row r="144" spans="2:12" x14ac:dyDescent="0.3">
      <c r="B144" s="959"/>
      <c r="C144" s="960"/>
      <c r="D144" s="960"/>
      <c r="E144" s="960"/>
      <c r="F144" s="960"/>
      <c r="G144" s="961"/>
      <c r="H144" s="959"/>
      <c r="I144" s="960"/>
      <c r="J144" s="960"/>
      <c r="K144" s="960"/>
      <c r="L144" s="961"/>
    </row>
    <row r="145" spans="2:12" x14ac:dyDescent="0.3">
      <c r="B145" s="959"/>
      <c r="C145" s="960"/>
      <c r="D145" s="960"/>
      <c r="E145" s="960"/>
      <c r="F145" s="960"/>
      <c r="G145" s="961"/>
      <c r="H145" s="959"/>
      <c r="I145" s="960"/>
      <c r="J145" s="960"/>
      <c r="K145" s="960"/>
      <c r="L145" s="961"/>
    </row>
    <row r="146" spans="2:12" x14ac:dyDescent="0.3">
      <c r="B146" s="959"/>
      <c r="C146" s="960"/>
      <c r="D146" s="960"/>
      <c r="E146" s="960"/>
      <c r="F146" s="960"/>
      <c r="G146" s="961"/>
      <c r="H146" s="959"/>
      <c r="I146" s="960"/>
      <c r="J146" s="960"/>
      <c r="K146" s="960"/>
      <c r="L146" s="961"/>
    </row>
    <row r="147" spans="2:12" x14ac:dyDescent="0.3">
      <c r="B147" s="959"/>
      <c r="C147" s="960"/>
      <c r="D147" s="960"/>
      <c r="E147" s="960"/>
      <c r="F147" s="960"/>
      <c r="G147" s="961"/>
      <c r="H147" s="959"/>
      <c r="I147" s="960"/>
      <c r="J147" s="960"/>
      <c r="K147" s="960"/>
      <c r="L147" s="961"/>
    </row>
    <row r="148" spans="2:12" x14ac:dyDescent="0.3">
      <c r="B148" s="959"/>
      <c r="C148" s="960"/>
      <c r="D148" s="960"/>
      <c r="E148" s="960"/>
      <c r="F148" s="960"/>
      <c r="G148" s="961"/>
      <c r="H148" s="959"/>
      <c r="I148" s="960"/>
      <c r="J148" s="960"/>
      <c r="K148" s="960"/>
      <c r="L148" s="961"/>
    </row>
    <row r="149" spans="2:12" x14ac:dyDescent="0.3">
      <c r="B149" s="959"/>
      <c r="C149" s="960"/>
      <c r="D149" s="960"/>
      <c r="E149" s="960"/>
      <c r="F149" s="960"/>
      <c r="G149" s="961"/>
      <c r="H149" s="959"/>
      <c r="I149" s="960"/>
      <c r="J149" s="960"/>
      <c r="K149" s="960"/>
      <c r="L149" s="961"/>
    </row>
    <row r="150" spans="2:12" x14ac:dyDescent="0.3">
      <c r="B150" s="959"/>
      <c r="C150" s="960"/>
      <c r="D150" s="960"/>
      <c r="E150" s="960"/>
      <c r="F150" s="960"/>
      <c r="G150" s="961"/>
      <c r="H150" s="959"/>
      <c r="I150" s="960"/>
      <c r="J150" s="960"/>
      <c r="K150" s="960"/>
      <c r="L150" s="961"/>
    </row>
    <row r="151" spans="2:12" x14ac:dyDescent="0.3">
      <c r="B151" s="959"/>
      <c r="C151" s="960"/>
      <c r="D151" s="960"/>
      <c r="E151" s="960"/>
      <c r="F151" s="960"/>
      <c r="G151" s="961"/>
      <c r="H151" s="959"/>
      <c r="I151" s="960"/>
      <c r="J151" s="960"/>
      <c r="K151" s="960"/>
      <c r="L151" s="961"/>
    </row>
    <row r="152" spans="2:12" x14ac:dyDescent="0.3">
      <c r="B152" s="959"/>
      <c r="C152" s="960"/>
      <c r="D152" s="960"/>
      <c r="E152" s="960"/>
      <c r="F152" s="960"/>
      <c r="G152" s="961"/>
      <c r="H152" s="959"/>
      <c r="I152" s="960"/>
      <c r="J152" s="960"/>
      <c r="K152" s="960"/>
      <c r="L152" s="961"/>
    </row>
    <row r="153" spans="2:12" ht="15" customHeight="1" x14ac:dyDescent="0.3">
      <c r="B153" s="968">
        <v>17</v>
      </c>
      <c r="C153" s="969"/>
      <c r="D153" s="969"/>
      <c r="E153" s="969"/>
      <c r="F153" s="969"/>
      <c r="G153" s="970"/>
      <c r="H153" s="968">
        <v>18</v>
      </c>
      <c r="I153" s="969"/>
      <c r="J153" s="969"/>
      <c r="K153" s="969"/>
      <c r="L153" s="970"/>
    </row>
    <row r="154" spans="2:12" ht="15" thickBot="1" x14ac:dyDescent="0.35">
      <c r="B154" s="971"/>
      <c r="C154" s="972"/>
      <c r="D154" s="972"/>
      <c r="E154" s="972"/>
      <c r="F154" s="972"/>
      <c r="G154" s="973"/>
      <c r="H154" s="971"/>
      <c r="I154" s="972"/>
      <c r="J154" s="972"/>
      <c r="K154" s="972"/>
      <c r="L154" s="973"/>
    </row>
    <row r="155" spans="2:12" ht="91.5" customHeight="1" thickBot="1" x14ac:dyDescent="0.35">
      <c r="B155" s="1140" t="s">
        <v>939</v>
      </c>
      <c r="C155" s="1141"/>
      <c r="D155" s="1141"/>
      <c r="E155" s="1141"/>
      <c r="F155" s="1141"/>
      <c r="G155" s="1141"/>
      <c r="H155" s="1141"/>
      <c r="I155" s="1141"/>
      <c r="J155" s="1141"/>
      <c r="K155" s="1141"/>
      <c r="L155" s="1142"/>
    </row>
    <row r="156" spans="2:12" x14ac:dyDescent="0.3">
      <c r="B156" s="974" t="s">
        <v>690</v>
      </c>
      <c r="C156" s="975"/>
      <c r="D156" s="975"/>
      <c r="E156" s="975"/>
      <c r="F156" s="975"/>
      <c r="G156" s="976"/>
      <c r="H156" s="974" t="s">
        <v>691</v>
      </c>
      <c r="I156" s="975"/>
      <c r="J156" s="975"/>
      <c r="K156" s="975"/>
      <c r="L156" s="976"/>
    </row>
    <row r="157" spans="2:12" x14ac:dyDescent="0.3">
      <c r="B157" s="959"/>
      <c r="C157" s="960"/>
      <c r="D157" s="960"/>
      <c r="E157" s="960"/>
      <c r="F157" s="960"/>
      <c r="G157" s="961"/>
      <c r="H157" s="959"/>
      <c r="I157" s="960"/>
      <c r="J157" s="960"/>
      <c r="K157" s="960"/>
      <c r="L157" s="961"/>
    </row>
    <row r="158" spans="2:12" x14ac:dyDescent="0.3">
      <c r="B158" s="959"/>
      <c r="C158" s="960"/>
      <c r="D158" s="960"/>
      <c r="E158" s="960"/>
      <c r="F158" s="960"/>
      <c r="G158" s="961"/>
      <c r="H158" s="959"/>
      <c r="I158" s="960"/>
      <c r="J158" s="960"/>
      <c r="K158" s="960"/>
      <c r="L158" s="961"/>
    </row>
    <row r="159" spans="2:12" x14ac:dyDescent="0.3">
      <c r="B159" s="959"/>
      <c r="C159" s="960"/>
      <c r="D159" s="960"/>
      <c r="E159" s="960"/>
      <c r="F159" s="960"/>
      <c r="G159" s="961"/>
      <c r="H159" s="959"/>
      <c r="I159" s="960"/>
      <c r="J159" s="960"/>
      <c r="K159" s="960"/>
      <c r="L159" s="961"/>
    </row>
    <row r="160" spans="2:12" x14ac:dyDescent="0.3">
      <c r="B160" s="959"/>
      <c r="C160" s="960"/>
      <c r="D160" s="960"/>
      <c r="E160" s="960"/>
      <c r="F160" s="960"/>
      <c r="G160" s="961"/>
      <c r="H160" s="959"/>
      <c r="I160" s="960"/>
      <c r="J160" s="960"/>
      <c r="K160" s="960"/>
      <c r="L160" s="961"/>
    </row>
    <row r="161" spans="2:12" x14ac:dyDescent="0.3">
      <c r="B161" s="959"/>
      <c r="C161" s="960"/>
      <c r="D161" s="960"/>
      <c r="E161" s="960"/>
      <c r="F161" s="960"/>
      <c r="G161" s="961"/>
      <c r="H161" s="959"/>
      <c r="I161" s="960"/>
      <c r="J161" s="960"/>
      <c r="K161" s="960"/>
      <c r="L161" s="961"/>
    </row>
    <row r="162" spans="2:12" x14ac:dyDescent="0.3">
      <c r="B162" s="959"/>
      <c r="C162" s="960"/>
      <c r="D162" s="960"/>
      <c r="E162" s="960"/>
      <c r="F162" s="960"/>
      <c r="G162" s="961"/>
      <c r="H162" s="959"/>
      <c r="I162" s="960"/>
      <c r="J162" s="960"/>
      <c r="K162" s="960"/>
      <c r="L162" s="961"/>
    </row>
    <row r="163" spans="2:12" x14ac:dyDescent="0.3">
      <c r="B163" s="959"/>
      <c r="C163" s="960"/>
      <c r="D163" s="960"/>
      <c r="E163" s="960"/>
      <c r="F163" s="960"/>
      <c r="G163" s="961"/>
      <c r="H163" s="959"/>
      <c r="I163" s="960"/>
      <c r="J163" s="960"/>
      <c r="K163" s="960"/>
      <c r="L163" s="961"/>
    </row>
    <row r="164" spans="2:12" x14ac:dyDescent="0.3">
      <c r="B164" s="959"/>
      <c r="C164" s="960"/>
      <c r="D164" s="960"/>
      <c r="E164" s="960"/>
      <c r="F164" s="960"/>
      <c r="G164" s="961"/>
      <c r="H164" s="959"/>
      <c r="I164" s="960"/>
      <c r="J164" s="960"/>
      <c r="K164" s="960"/>
      <c r="L164" s="961"/>
    </row>
    <row r="165" spans="2:12" x14ac:dyDescent="0.3">
      <c r="B165" s="959"/>
      <c r="C165" s="960"/>
      <c r="D165" s="960"/>
      <c r="E165" s="960"/>
      <c r="F165" s="960"/>
      <c r="G165" s="961"/>
      <c r="H165" s="959"/>
      <c r="I165" s="960"/>
      <c r="J165" s="960"/>
      <c r="K165" s="960"/>
      <c r="L165" s="961"/>
    </row>
    <row r="166" spans="2:12" x14ac:dyDescent="0.3">
      <c r="B166" s="959"/>
      <c r="C166" s="960"/>
      <c r="D166" s="960"/>
      <c r="E166" s="960"/>
      <c r="F166" s="960"/>
      <c r="G166" s="961"/>
      <c r="H166" s="959"/>
      <c r="I166" s="960"/>
      <c r="J166" s="960"/>
      <c r="K166" s="960"/>
      <c r="L166" s="961"/>
    </row>
    <row r="167" spans="2:12" x14ac:dyDescent="0.3">
      <c r="B167" s="959"/>
      <c r="C167" s="960"/>
      <c r="D167" s="960"/>
      <c r="E167" s="960"/>
      <c r="F167" s="960"/>
      <c r="G167" s="961"/>
      <c r="H167" s="959"/>
      <c r="I167" s="960"/>
      <c r="J167" s="960"/>
      <c r="K167" s="960"/>
      <c r="L167" s="961"/>
    </row>
    <row r="168" spans="2:12" x14ac:dyDescent="0.3">
      <c r="B168" s="959"/>
      <c r="C168" s="960"/>
      <c r="D168" s="960"/>
      <c r="E168" s="960"/>
      <c r="F168" s="960"/>
      <c r="G168" s="961"/>
      <c r="H168" s="959"/>
      <c r="I168" s="960"/>
      <c r="J168" s="960"/>
      <c r="K168" s="960"/>
      <c r="L168" s="961"/>
    </row>
    <row r="169" spans="2:12" x14ac:dyDescent="0.3">
      <c r="B169" s="959"/>
      <c r="C169" s="960"/>
      <c r="D169" s="960"/>
      <c r="E169" s="960"/>
      <c r="F169" s="960"/>
      <c r="G169" s="961"/>
      <c r="H169" s="959"/>
      <c r="I169" s="960"/>
      <c r="J169" s="960"/>
      <c r="K169" s="960"/>
      <c r="L169" s="961"/>
    </row>
    <row r="170" spans="2:12" ht="15" customHeight="1" x14ac:dyDescent="0.3">
      <c r="B170" s="968">
        <v>19</v>
      </c>
      <c r="C170" s="969"/>
      <c r="D170" s="969"/>
      <c r="E170" s="969"/>
      <c r="F170" s="969"/>
      <c r="G170" s="970"/>
      <c r="H170" s="968">
        <v>20</v>
      </c>
      <c r="I170" s="969"/>
      <c r="J170" s="969"/>
      <c r="K170" s="969"/>
      <c r="L170" s="970"/>
    </row>
    <row r="171" spans="2:12" ht="15" thickBot="1" x14ac:dyDescent="0.35">
      <c r="B171" s="971"/>
      <c r="C171" s="972"/>
      <c r="D171" s="972"/>
      <c r="E171" s="972"/>
      <c r="F171" s="972"/>
      <c r="G171" s="973"/>
      <c r="H171" s="971"/>
      <c r="I171" s="972"/>
      <c r="J171" s="972"/>
      <c r="K171" s="972"/>
      <c r="L171" s="973"/>
    </row>
    <row r="172" spans="2:12" x14ac:dyDescent="0.3">
      <c r="B172" s="974" t="s">
        <v>690</v>
      </c>
      <c r="C172" s="975"/>
      <c r="D172" s="975"/>
      <c r="E172" s="975"/>
      <c r="F172" s="975"/>
      <c r="G172" s="976"/>
      <c r="H172" s="974" t="s">
        <v>691</v>
      </c>
      <c r="I172" s="975"/>
      <c r="J172" s="975"/>
      <c r="K172" s="975"/>
      <c r="L172" s="976"/>
    </row>
    <row r="173" spans="2:12" x14ac:dyDescent="0.3">
      <c r="B173" s="959"/>
      <c r="C173" s="960"/>
      <c r="D173" s="960"/>
      <c r="E173" s="960"/>
      <c r="F173" s="960"/>
      <c r="G173" s="961"/>
      <c r="H173" s="959"/>
      <c r="I173" s="960"/>
      <c r="J173" s="960"/>
      <c r="K173" s="960"/>
      <c r="L173" s="961"/>
    </row>
    <row r="174" spans="2:12" x14ac:dyDescent="0.3">
      <c r="B174" s="959"/>
      <c r="C174" s="960"/>
      <c r="D174" s="960"/>
      <c r="E174" s="960"/>
      <c r="F174" s="960"/>
      <c r="G174" s="961"/>
      <c r="H174" s="959"/>
      <c r="I174" s="960"/>
      <c r="J174" s="960"/>
      <c r="K174" s="960"/>
      <c r="L174" s="961"/>
    </row>
    <row r="175" spans="2:12" x14ac:dyDescent="0.3">
      <c r="B175" s="959"/>
      <c r="C175" s="960"/>
      <c r="D175" s="960"/>
      <c r="E175" s="960"/>
      <c r="F175" s="960"/>
      <c r="G175" s="961"/>
      <c r="H175" s="959"/>
      <c r="I175" s="960"/>
      <c r="J175" s="960"/>
      <c r="K175" s="960"/>
      <c r="L175" s="961"/>
    </row>
    <row r="176" spans="2:12" x14ac:dyDescent="0.3">
      <c r="B176" s="959"/>
      <c r="C176" s="960"/>
      <c r="D176" s="960"/>
      <c r="E176" s="960"/>
      <c r="F176" s="960"/>
      <c r="G176" s="961"/>
      <c r="H176" s="959"/>
      <c r="I176" s="960"/>
      <c r="J176" s="960"/>
      <c r="K176" s="960"/>
      <c r="L176" s="961"/>
    </row>
    <row r="177" spans="2:12" x14ac:dyDescent="0.3">
      <c r="B177" s="959"/>
      <c r="C177" s="960"/>
      <c r="D177" s="960"/>
      <c r="E177" s="960"/>
      <c r="F177" s="960"/>
      <c r="G177" s="961"/>
      <c r="H177" s="959"/>
      <c r="I177" s="960"/>
      <c r="J177" s="960"/>
      <c r="K177" s="960"/>
      <c r="L177" s="961"/>
    </row>
    <row r="178" spans="2:12" x14ac:dyDescent="0.3">
      <c r="B178" s="959"/>
      <c r="C178" s="960"/>
      <c r="D178" s="960"/>
      <c r="E178" s="960"/>
      <c r="F178" s="960"/>
      <c r="G178" s="961"/>
      <c r="H178" s="959"/>
      <c r="I178" s="960"/>
      <c r="J178" s="960"/>
      <c r="K178" s="960"/>
      <c r="L178" s="961"/>
    </row>
    <row r="179" spans="2:12" x14ac:dyDescent="0.3">
      <c r="B179" s="959"/>
      <c r="C179" s="960"/>
      <c r="D179" s="960"/>
      <c r="E179" s="960"/>
      <c r="F179" s="960"/>
      <c r="G179" s="961"/>
      <c r="H179" s="959"/>
      <c r="I179" s="960"/>
      <c r="J179" s="960"/>
      <c r="K179" s="960"/>
      <c r="L179" s="961"/>
    </row>
    <row r="180" spans="2:12" x14ac:dyDescent="0.3">
      <c r="B180" s="959"/>
      <c r="C180" s="960"/>
      <c r="D180" s="960"/>
      <c r="E180" s="960"/>
      <c r="F180" s="960"/>
      <c r="G180" s="961"/>
      <c r="H180" s="959"/>
      <c r="I180" s="960"/>
      <c r="J180" s="960"/>
      <c r="K180" s="960"/>
      <c r="L180" s="961"/>
    </row>
    <row r="181" spans="2:12" x14ac:dyDescent="0.3">
      <c r="B181" s="959"/>
      <c r="C181" s="960"/>
      <c r="D181" s="960"/>
      <c r="E181" s="960"/>
      <c r="F181" s="960"/>
      <c r="G181" s="961"/>
      <c r="H181" s="959"/>
      <c r="I181" s="960"/>
      <c r="J181" s="960"/>
      <c r="K181" s="960"/>
      <c r="L181" s="961"/>
    </row>
    <row r="182" spans="2:12" x14ac:dyDescent="0.3">
      <c r="B182" s="959"/>
      <c r="C182" s="960"/>
      <c r="D182" s="960"/>
      <c r="E182" s="960"/>
      <c r="F182" s="960"/>
      <c r="G182" s="961"/>
      <c r="H182" s="959"/>
      <c r="I182" s="960"/>
      <c r="J182" s="960"/>
      <c r="K182" s="960"/>
      <c r="L182" s="961"/>
    </row>
    <row r="183" spans="2:12" x14ac:dyDescent="0.3">
      <c r="B183" s="959"/>
      <c r="C183" s="960"/>
      <c r="D183" s="960"/>
      <c r="E183" s="960"/>
      <c r="F183" s="960"/>
      <c r="G183" s="961"/>
      <c r="H183" s="959"/>
      <c r="I183" s="960"/>
      <c r="J183" s="960"/>
      <c r="K183" s="960"/>
      <c r="L183" s="961"/>
    </row>
    <row r="184" spans="2:12" x14ac:dyDescent="0.3">
      <c r="B184" s="959"/>
      <c r="C184" s="960"/>
      <c r="D184" s="960"/>
      <c r="E184" s="960"/>
      <c r="F184" s="960"/>
      <c r="G184" s="961"/>
      <c r="H184" s="959"/>
      <c r="I184" s="960"/>
      <c r="J184" s="960"/>
      <c r="K184" s="960"/>
      <c r="L184" s="961"/>
    </row>
    <row r="185" spans="2:12" x14ac:dyDescent="0.3">
      <c r="B185" s="959"/>
      <c r="C185" s="960"/>
      <c r="D185" s="960"/>
      <c r="E185" s="960"/>
      <c r="F185" s="960"/>
      <c r="G185" s="961"/>
      <c r="H185" s="959"/>
      <c r="I185" s="960"/>
      <c r="J185" s="960"/>
      <c r="K185" s="960"/>
      <c r="L185" s="961"/>
    </row>
    <row r="186" spans="2:12" ht="15" customHeight="1" x14ac:dyDescent="0.3">
      <c r="B186" s="968">
        <v>21</v>
      </c>
      <c r="C186" s="969"/>
      <c r="D186" s="969"/>
      <c r="E186" s="969"/>
      <c r="F186" s="969"/>
      <c r="G186" s="970"/>
      <c r="H186" s="968">
        <v>22</v>
      </c>
      <c r="I186" s="969"/>
      <c r="J186" s="969"/>
      <c r="K186" s="969"/>
      <c r="L186" s="970"/>
    </row>
    <row r="187" spans="2:12" ht="15" thickBot="1" x14ac:dyDescent="0.35">
      <c r="B187" s="971"/>
      <c r="C187" s="972"/>
      <c r="D187" s="972"/>
      <c r="E187" s="972"/>
      <c r="F187" s="972"/>
      <c r="G187" s="973"/>
      <c r="H187" s="971"/>
      <c r="I187" s="972"/>
      <c r="J187" s="972"/>
      <c r="K187" s="972"/>
      <c r="L187" s="973"/>
    </row>
    <row r="188" spans="2:12" ht="113.25" customHeight="1" thickBot="1" x14ac:dyDescent="0.35">
      <c r="B188" s="1140" t="s">
        <v>940</v>
      </c>
      <c r="C188" s="1141"/>
      <c r="D188" s="1141"/>
      <c r="E188" s="1141"/>
      <c r="F188" s="1141"/>
      <c r="G188" s="1141"/>
      <c r="H188" s="1141"/>
      <c r="I188" s="1141"/>
      <c r="J188" s="1141"/>
      <c r="K188" s="1141"/>
      <c r="L188" s="1142"/>
    </row>
  </sheetData>
  <mergeCells count="60">
    <mergeCell ref="B172:G185"/>
    <mergeCell ref="H172:L185"/>
    <mergeCell ref="B186:G187"/>
    <mergeCell ref="H186:L187"/>
    <mergeCell ref="B188:L188"/>
    <mergeCell ref="B170:G171"/>
    <mergeCell ref="H170:L171"/>
    <mergeCell ref="B122:L122"/>
    <mergeCell ref="B123:G136"/>
    <mergeCell ref="H123:L136"/>
    <mergeCell ref="B137:G138"/>
    <mergeCell ref="H137:L138"/>
    <mergeCell ref="B139:G152"/>
    <mergeCell ref="H139:L152"/>
    <mergeCell ref="B153:G154"/>
    <mergeCell ref="H153:L154"/>
    <mergeCell ref="B155:L155"/>
    <mergeCell ref="B156:G169"/>
    <mergeCell ref="H156:L169"/>
    <mergeCell ref="B104:G105"/>
    <mergeCell ref="H104:L105"/>
    <mergeCell ref="B106:G119"/>
    <mergeCell ref="H106:L119"/>
    <mergeCell ref="B120:G121"/>
    <mergeCell ref="H120:L121"/>
    <mergeCell ref="B90:G103"/>
    <mergeCell ref="H90:L103"/>
    <mergeCell ref="B54:G55"/>
    <mergeCell ref="H54:L55"/>
    <mergeCell ref="B56:L56"/>
    <mergeCell ref="B57:G70"/>
    <mergeCell ref="H57:L70"/>
    <mergeCell ref="B71:G72"/>
    <mergeCell ref="H71:L72"/>
    <mergeCell ref="B73:L73"/>
    <mergeCell ref="B74:G87"/>
    <mergeCell ref="H74:L87"/>
    <mergeCell ref="B88:G89"/>
    <mergeCell ref="H88:L89"/>
    <mergeCell ref="B40:G53"/>
    <mergeCell ref="H40:L53"/>
    <mergeCell ref="H5:I5"/>
    <mergeCell ref="K5:L5"/>
    <mergeCell ref="B6:L6"/>
    <mergeCell ref="B7:G20"/>
    <mergeCell ref="H7:L20"/>
    <mergeCell ref="B21:G22"/>
    <mergeCell ref="H21:L22"/>
    <mergeCell ref="B23:L23"/>
    <mergeCell ref="B24:G37"/>
    <mergeCell ref="H24:L37"/>
    <mergeCell ref="B38:G39"/>
    <mergeCell ref="H38:L39"/>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2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14</vt:i4>
      </vt:variant>
    </vt:vector>
  </HeadingPairs>
  <TitlesOfParts>
    <vt:vector size="24" baseType="lpstr">
      <vt:lpstr>Formato</vt:lpstr>
      <vt:lpstr>Predial</vt:lpstr>
      <vt:lpstr>Financiero (Actualizar)</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 (Actualizar)'!Área_de_impresión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Reinel</cp:lastModifiedBy>
  <dcterms:created xsi:type="dcterms:W3CDTF">2017-11-30T15:30:35Z</dcterms:created>
  <dcterms:modified xsi:type="dcterms:W3CDTF">2020-04-08T22:20:39Z</dcterms:modified>
</cp:coreProperties>
</file>